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gskwicms\e$\WEBAPPS\WWW_SITES\technology-metals\files\"/>
    </mc:Choice>
  </mc:AlternateContent>
  <xr:revisionPtr revIDLastSave="0" documentId="13_ncr:1_{3E4D2986-0920-4FF8-9C43-D556C2D1665F}" xr6:coauthVersionLast="47" xr6:coauthVersionMax="47" xr10:uidLastSave="{00000000-0000-0000-0000-000000000000}"/>
  <workbookProtection workbookAlgorithmName="SHA-512" workbookHashValue="9pvKQK09rpb5D6MJF5COTZiybLi0awhs5zTyVt2WetNpVc1Qv/JrDEJyBnSV4Vwtl9LMbEEqBY5Gvix3IM1NGQ==" workbookSaltValue="xImcOrIBb7fLLoBYcajg6w==" workbookSpinCount="100000" lockStructure="1"/>
  <bookViews>
    <workbookView xWindow="-120" yWindow="-120" windowWidth="38640" windowHeight="21120" xr2:uid="{850ADE01-673F-407D-9C64-5E830C17CE5D}"/>
  </bookViews>
  <sheets>
    <sheet name="Cover page" sheetId="6" r:id="rId1"/>
    <sheet name="MFA" sheetId="5" r:id="rId2"/>
    <sheet name="Uncertainty analysis_assessment" sheetId="3" r:id="rId3"/>
    <sheet name="Uncertainty analysis_CV" sheetId="4" r:id="rId4"/>
    <sheet name="REE contents in REPM" sheetId="9" r:id="rId5"/>
    <sheet name="Material intensity of EV" sheetId="10" r:id="rId6"/>
    <sheet name="Mass per unit" sheetId="8" r:id="rId7"/>
  </sheets>
  <externalReferences>
    <externalReference r:id="rId8"/>
    <externalReference r:id="rId9"/>
    <externalReference r:id="rId10"/>
    <externalReference r:id="rId11"/>
    <externalReference r:id="rId12"/>
    <externalReference r:id="rId13"/>
  </externalReferences>
  <definedNames>
    <definedName name="bbib0345" localSheetId="5">'Material intensity of EV'!#REF!</definedName>
    <definedName name="BEV_Consumption_Dy" localSheetId="5">'[1]Calc-flow'!#REF!</definedName>
    <definedName name="BEV_Consumption_Dy">'[2]Calc-flow'!#REF!</definedName>
    <definedName name="BEV_Consumption_Nd" localSheetId="5">'[1]Calc-flow'!#REF!</definedName>
    <definedName name="BEV_Consumption_Nd">'[2]Calc-flow'!#REF!</definedName>
    <definedName name="BEV_Consumption_Pr" localSheetId="5">'[1]Calc-flow'!#REF!</definedName>
    <definedName name="BEV_Consumption_Pr">'[2]Calc-flow'!#REF!</definedName>
    <definedName name="BEV_Consumption_Tb" localSheetId="5">'[1]Calc-flow'!#REF!</definedName>
    <definedName name="BEV_Consumption_Tb">'[2]Calc-flow'!#REF!</definedName>
    <definedName name="BEV_Exports_Dy" localSheetId="5">'[1]Calc-flow'!$D$237</definedName>
    <definedName name="BEV_Exports_Dy" localSheetId="4">'[2]Calc-flow'!$D$237</definedName>
    <definedName name="BEV_Exports_Dy">MFA!$D$237</definedName>
    <definedName name="BEV_Exports_Pr" localSheetId="5">'[1]Calc-flow'!$D$238</definedName>
    <definedName name="BEV_Exports_Pr" localSheetId="4">'[2]Calc-flow'!$D$238</definedName>
    <definedName name="BEV_Exports_Pr">MFA!$D$238</definedName>
    <definedName name="BEV_Exports_Tb" localSheetId="5">'[1]Calc-flow'!$D$239</definedName>
    <definedName name="BEV_Exports_Tb" localSheetId="4">'[2]Calc-flow'!$D$239</definedName>
    <definedName name="BEV_Exports_Tb">MFA!$D$239</definedName>
    <definedName name="BEV_Imports_Dy" localSheetId="5">'[1]Calc-flow'!$D$197</definedName>
    <definedName name="BEV_Imports_Dy" localSheetId="4">'[2]Calc-flow'!$D$197</definedName>
    <definedName name="BEV_Imports_Dy">MFA!$D$197</definedName>
    <definedName name="BEV_Imports_Nd" localSheetId="5">'[1]Calc-flow'!$D$196</definedName>
    <definedName name="BEV_Imports_Nd" localSheetId="4">'[2]Calc-flow'!$D$196</definedName>
    <definedName name="BEV_Imports_Nd">MFA!$D$196</definedName>
    <definedName name="BEV_Imports_Pr" localSheetId="5">'[1]Calc-flow'!$D$198</definedName>
    <definedName name="BEV_Imports_Pr" localSheetId="4">'[2]Calc-flow'!$D$198</definedName>
    <definedName name="BEV_Imports_Pr">MFA!$D$198</definedName>
    <definedName name="BEV_Imports_Tb" localSheetId="5">'[1]Calc-flow'!$D$199</definedName>
    <definedName name="BEV_Imports_Tb" localSheetId="4">'[2]Calc-flow'!$D$199</definedName>
    <definedName name="BEV_Imports_Tb">MFA!$D$199</definedName>
    <definedName name="BEV_Production_Dy" localSheetId="5">'[1]Calc-flow'!$D$174</definedName>
    <definedName name="BEV_Production_Dy" localSheetId="4">'[2]Calc-flow'!$D$174</definedName>
    <definedName name="BEV_Production_Dy">MFA!$D$174</definedName>
    <definedName name="BEV_Production_Nd" localSheetId="5">'[1]Calc-flow'!$D$173</definedName>
    <definedName name="BEV_Production_Nd" localSheetId="4">'[2]Calc-flow'!$D$173</definedName>
    <definedName name="BEV_Production_Nd">MFA!$D$173</definedName>
    <definedName name="BEV_Production_Pr" localSheetId="5">'[1]Calc-flow'!$D$175</definedName>
    <definedName name="BEV_Production_Pr" localSheetId="4">'[2]Calc-flow'!$D$175</definedName>
    <definedName name="BEV_Production_Pr">'Uncertainty analysis_CV'!$D$175</definedName>
    <definedName name="BEV_Production_Tb" localSheetId="5">'[1]Calc-flow'!$D$176</definedName>
    <definedName name="BEV_Production_Tb" localSheetId="4">'[2]Calc-flow'!$D$176</definedName>
    <definedName name="BEV_Production_Tb">MFA!$D$176</definedName>
    <definedName name="BHEV_Exports_Nd" localSheetId="5">'[1]Calc-flow'!$D$236</definedName>
    <definedName name="BHEV_Exports_Nd" localSheetId="4">'[2]Calc-flow'!$D$236</definedName>
    <definedName name="BHEV_Exports_Nd">MFA!$D$236</definedName>
    <definedName name="DDEESG_offshore_marketshare_2003" localSheetId="5">'[1]PM turbines market share'!$AL$17</definedName>
    <definedName name="DDEESG_offshore_marketshare_2003">'[2]PM turbines market share'!$AL$17</definedName>
    <definedName name="DDEESG_offshore_marketshare_2004" localSheetId="5">'[1]PM turbines market share'!$AL$18</definedName>
    <definedName name="DDEESG_offshore_marketshare_2004">'[2]PM turbines market share'!$AL$18</definedName>
    <definedName name="DDEESG_offshore_marketshare_2005" localSheetId="5">'[1]PM turbines market share'!$AL$19</definedName>
    <definedName name="DDEESG_offshore_marketshare_2005">'[2]PM turbines market share'!$AL$19</definedName>
    <definedName name="DDEESG_offshore_marketshare_2006" localSheetId="5">'[1]PM turbines market share'!$AL$20</definedName>
    <definedName name="DDEESG_offshore_marketshare_2006">'[2]PM turbines market share'!$AL$20</definedName>
    <definedName name="DDEESG_offshore_marketshare_2007" localSheetId="5">'[1]PM turbines market share'!$AL$21</definedName>
    <definedName name="DDEESG_offshore_marketshare_2007">'[2]PM turbines market share'!$AL$21</definedName>
    <definedName name="DDEESG_offshore_marketshare_2008" localSheetId="5">'[1]PM turbines market share'!$AL$22</definedName>
    <definedName name="DDEESG_offshore_marketshare_2008">'[2]PM turbines market share'!$AL$22</definedName>
    <definedName name="DDEESG_offshore_marketshare_2009" localSheetId="5">'[1]PM turbines market share'!$AL$23</definedName>
    <definedName name="DDEESG_offshore_marketshare_2009">'[2]PM turbines market share'!$AL$23</definedName>
    <definedName name="DDEESG_offshore_marketshare_2010" localSheetId="5">'[1]PM turbines market share'!$AL$24</definedName>
    <definedName name="DDEESG_offshore_marketshare_2010">'[2]PM turbines market share'!$AL$24</definedName>
    <definedName name="DDEESG_offshore_marketshare_2011" localSheetId="5">'[1]PM turbines market share'!$AL$25</definedName>
    <definedName name="DDEESG_offshore_marketshare_2011">'[2]PM turbines market share'!$AL$25</definedName>
    <definedName name="DDEESG_offshore_marketshare_2012" localSheetId="5">'[1]PM turbines market share'!$AL$26</definedName>
    <definedName name="DDEESG_offshore_marketshare_2012">'[2]PM turbines market share'!$AL$26</definedName>
    <definedName name="DDEESG_offshore_marketshare_2013" localSheetId="5">'[1]PM turbines market share'!$AL$27</definedName>
    <definedName name="DDEESG_offshore_marketshare_2013">'[2]PM turbines market share'!$AL$27</definedName>
    <definedName name="DDEESG_offshore_marketshare_2014" localSheetId="5">'[1]PM turbines market share'!$AL$28</definedName>
    <definedName name="DDEESG_offshore_marketshare_2014">'[2]PM turbines market share'!$AL$28</definedName>
    <definedName name="DDEESG_offshore_marketshare_2015" localSheetId="5">'[1]PM turbines market share'!$AL$29</definedName>
    <definedName name="DDEESG_offshore_marketshare_2015">'[2]PM turbines market share'!$AL$29</definedName>
    <definedName name="DDEESG_offshore_marketshare_2016" localSheetId="5">'[1]PM turbines market share'!$AL$30</definedName>
    <definedName name="DDEESG_offshore_marketshare_2016">'[2]PM turbines market share'!$AL$30</definedName>
    <definedName name="DDEESG_onshore_marketshare_1992" localSheetId="5">'[1]PM turbines market share'!$Z$6</definedName>
    <definedName name="DDEESG_onshore_marketshare_1992">'[2]PM turbines market share'!$Z$6</definedName>
    <definedName name="DDEESG_onshore_marketshare_1993" localSheetId="5">'[1]PM turbines market share'!$Z$7</definedName>
    <definedName name="DDEESG_onshore_marketshare_1993">'[2]PM turbines market share'!$Z$7</definedName>
    <definedName name="DDEESG_onshore_marketshare_1994" localSheetId="5">'[1]PM turbines market share'!$Z$8</definedName>
    <definedName name="DDEESG_onshore_marketshare_1994">'[2]PM turbines market share'!$Z$8</definedName>
    <definedName name="DDEESG_onshore_marketshare_1995" localSheetId="5">'[1]PM turbines market share'!$Z$9</definedName>
    <definedName name="DDEESG_onshore_marketshare_1995">'[2]PM turbines market share'!$Z$9</definedName>
    <definedName name="DDEESG_onshore_marketshare_1996" localSheetId="5">'[1]PM turbines market share'!$Z$10</definedName>
    <definedName name="DDEESG_onshore_marketshare_1996">'[2]PM turbines market share'!$Z$10</definedName>
    <definedName name="DDEESG_onshore_marketshare_1997" localSheetId="5">'[1]PM turbines market share'!$Z$11</definedName>
    <definedName name="DDEESG_onshore_marketshare_1997">'[2]PM turbines market share'!$Z$11</definedName>
    <definedName name="DDEESG_onshore_marketshare_1998" localSheetId="5">'[1]PM turbines market share'!$Z$12</definedName>
    <definedName name="DDEESG_onshore_marketshare_1998">'[2]PM turbines market share'!$Z$12</definedName>
    <definedName name="DDEESG_onshore_marketshare_1999" localSheetId="5">'[1]PM turbines market share'!$Z$13</definedName>
    <definedName name="DDEESG_onshore_marketshare_1999">'[2]PM turbines market share'!$Z$13</definedName>
    <definedName name="DDEESG_onshore_marketshare_2000" localSheetId="5">'[1]PM turbines market share'!$Z$14</definedName>
    <definedName name="DDEESG_onshore_marketshare_2000">'[2]PM turbines market share'!$Z$14</definedName>
    <definedName name="DDEESG_onshore_marketshare_2001" localSheetId="5">'[1]PM turbines market share'!$Z$15</definedName>
    <definedName name="DDEESG_onshore_marketshare_2001">'[2]PM turbines market share'!$Z$15</definedName>
    <definedName name="DDEESG_onshore_marketshare_2002" localSheetId="5">'[1]PM turbines market share'!$Z$16</definedName>
    <definedName name="DDEESG_onshore_marketshare_2002">'[2]PM turbines market share'!$Z$16</definedName>
    <definedName name="DDEESG_onshore_marketshare_2003" localSheetId="5">'[1]PM turbines market share'!$Z$17</definedName>
    <definedName name="DDEESG_onshore_marketshare_2003">'[2]PM turbines market share'!$Z$17</definedName>
    <definedName name="DDEESG_onshore_marketshare_2004" localSheetId="5">'[1]PM turbines market share'!$Z$18</definedName>
    <definedName name="DDEESG_onshore_marketshare_2004">'[2]PM turbines market share'!$Z$18</definedName>
    <definedName name="DDEESG_onshore_marketshare_2005" localSheetId="5">'[1]PM turbines market share'!$Z$19</definedName>
    <definedName name="DDEESG_onshore_marketshare_2005">'[2]PM turbines market share'!$Z$19</definedName>
    <definedName name="DDEESG_onshore_marketshare_2006" localSheetId="5">'[1]PM turbines market share'!$Z$20</definedName>
    <definedName name="DDEESG_onshore_marketshare_2006">'[2]PM turbines market share'!$Z$20</definedName>
    <definedName name="DDEESG_onshore_marketshare_2007" localSheetId="5">'[1]PM turbines market share'!$Z$21</definedName>
    <definedName name="DDEESG_onshore_marketshare_2007">'[2]PM turbines market share'!$Z$21</definedName>
    <definedName name="DDEESG_onshore_marketshare_2008" localSheetId="5">'[1]PM turbines market share'!$Z$22</definedName>
    <definedName name="DDEESG_onshore_marketshare_2008">'[2]PM turbines market share'!$Z$22</definedName>
    <definedName name="DDEESG_onshore_marketshare_2009" localSheetId="5">'[1]PM turbines market share'!$Z$23</definedName>
    <definedName name="DDEESG_onshore_marketshare_2009">'[2]PM turbines market share'!$Z$23</definedName>
    <definedName name="DDEESG_onshore_marketshare_2010" localSheetId="5">'[1]PM turbines market share'!$Z$24</definedName>
    <definedName name="DDEESG_onshore_marketshare_2010">'[2]PM turbines market share'!$Z$24</definedName>
    <definedName name="DDEESG_onshore_marketshare_2011" localSheetId="5">'[1]PM turbines market share'!$Z$25</definedName>
    <definedName name="DDEESG_onshore_marketshare_2011">'[2]PM turbines market share'!$Z$25</definedName>
    <definedName name="DDEESG_onshore_marketshare_2012" localSheetId="5">'[1]PM turbines market share'!$Z$26</definedName>
    <definedName name="DDEESG_onshore_marketshare_2012">'[2]PM turbines market share'!$Z$26</definedName>
    <definedName name="DDEESG_onshore_marketshare_2013" localSheetId="5">'[1]PM turbines market share'!$Z$27</definedName>
    <definedName name="DDEESG_onshore_marketshare_2013">'[2]PM turbines market share'!$Z$27</definedName>
    <definedName name="DDEESG_onshore_marketshare_2014" localSheetId="5">'[1]PM turbines market share'!$Z$28</definedName>
    <definedName name="DDEESG_onshore_marketshare_2014">'[2]PM turbines market share'!$Z$28</definedName>
    <definedName name="DDEESG_onshore_marketshare_2015" localSheetId="5">'[1]PM turbines market share'!$Z$29</definedName>
    <definedName name="DDEESG_onshore_marketshare_2015">'[2]PM turbines market share'!$Z$29</definedName>
    <definedName name="DDEESG_onshore_marketshare_2016" localSheetId="5">'[1]PM turbines market share'!$Z$30</definedName>
    <definedName name="DDEESG_onshore_marketshare_2016">'[2]PM turbines market share'!$Z$30</definedName>
    <definedName name="DDPMSG_offshore_marketshare_2003" localSheetId="5">'[1]PM turbines market share'!$AN$17</definedName>
    <definedName name="DDPMSG_offshore_marketshare_2003">'[2]PM turbines market share'!$AN$17</definedName>
    <definedName name="DDPMSG_offshore_marketshare_2004" localSheetId="5">'[1]PM turbines market share'!$AN$18</definedName>
    <definedName name="DDPMSG_offshore_marketshare_2004">'[2]PM turbines market share'!$AN$18</definedName>
    <definedName name="DDPMSG_offshore_marketshare_2005" localSheetId="5">'[1]PM turbines market share'!$AN$19</definedName>
    <definedName name="DDPMSG_offshore_marketshare_2005">'[2]PM turbines market share'!$AN$19</definedName>
    <definedName name="DDPMSG_offshore_marketshare_2006" localSheetId="5">'[1]PM turbines market share'!$AN$20</definedName>
    <definedName name="DDPMSG_offshore_marketshare_2006">'[2]PM turbines market share'!$AN$20</definedName>
    <definedName name="DDPMSG_offshore_marketshare_2007" localSheetId="5">'[1]PM turbines market share'!$AN$21</definedName>
    <definedName name="DDPMSG_offshore_marketshare_2007">'[2]PM turbines market share'!$AN$21</definedName>
    <definedName name="DDPMSG_offshore_marketshare_2008" localSheetId="5">'[1]PM turbines market share'!$AN$22</definedName>
    <definedName name="DDPMSG_offshore_marketshare_2008">'[2]PM turbines market share'!$AN$22</definedName>
    <definedName name="DDPMSG_offshore_marketshare_2009" localSheetId="5">'[1]PM turbines market share'!$AN$23</definedName>
    <definedName name="DDPMSG_offshore_marketshare_2009">'[2]PM turbines market share'!$AN$23</definedName>
    <definedName name="DDPMSG_offshore_marketshare_2010" localSheetId="5">'[1]PM turbines market share'!$AN$24</definedName>
    <definedName name="DDPMSG_offshore_marketshare_2010">'[2]PM turbines market share'!$AN$24</definedName>
    <definedName name="DDPMSG_offshore_marketshare_2011" localSheetId="5">'[1]PM turbines market share'!$AN$25</definedName>
    <definedName name="DDPMSG_offshore_marketshare_2011">'[2]PM turbines market share'!$AN$25</definedName>
    <definedName name="DDPMSG_offshore_marketshare_2012" localSheetId="5">'[1]PM turbines market share'!$AN$26</definedName>
    <definedName name="DDPMSG_offshore_marketshare_2012">'[2]PM turbines market share'!$AN$26</definedName>
    <definedName name="DDPMSG_offshore_marketshare_2013" localSheetId="5">'[1]PM turbines market share'!$AN$27</definedName>
    <definedName name="DDPMSG_offshore_marketshare_2013">'[2]PM turbines market share'!$AN$27</definedName>
    <definedName name="DDPMSG_offshore_marketshare_2014" localSheetId="5">'[1]PM turbines market share'!$AN$28</definedName>
    <definedName name="DDPMSG_offshore_marketshare_2014">'[2]PM turbines market share'!$AN$28</definedName>
    <definedName name="DDPMSG_offshore_marketshare_2015" localSheetId="5">'[1]PM turbines market share'!$AN$29</definedName>
    <definedName name="DDPMSG_offshore_marketshare_2015">'[2]PM turbines market share'!$AN$29</definedName>
    <definedName name="DDPMSG_offshore_marketshare_2016" localSheetId="5">'[1]PM turbines market share'!$AN$30</definedName>
    <definedName name="DDPMSG_offshore_marketshare_2016">'[2]PM turbines market share'!$AN$30</definedName>
    <definedName name="DDPMSG_onshore_marketshare_1992" localSheetId="5">'[1]PM turbines market share'!$AB$6</definedName>
    <definedName name="DDPMSG_onshore_marketshare_1992">'[2]PM turbines market share'!$AB$6</definedName>
    <definedName name="DDPMSG_onshore_marketshare_1993" localSheetId="5">'[1]PM turbines market share'!$AB$7</definedName>
    <definedName name="DDPMSG_onshore_marketshare_1993">'[2]PM turbines market share'!$AB$7</definedName>
    <definedName name="DDPMSG_onshore_marketshare_1994" localSheetId="5">'[1]PM turbines market share'!$AB$8</definedName>
    <definedName name="DDPMSG_onshore_marketshare_1994">'[2]PM turbines market share'!$AB$8</definedName>
    <definedName name="DDPMSG_onshore_marketshare_1995" localSheetId="5">'[1]PM turbines market share'!$AB$9</definedName>
    <definedName name="DDPMSG_onshore_marketshare_1995">'[2]PM turbines market share'!$AB$9</definedName>
    <definedName name="DDPMSG_onshore_marketshare_1996" localSheetId="5">'[1]PM turbines market share'!$AB$10</definedName>
    <definedName name="DDPMSG_onshore_marketshare_1996">'[2]PM turbines market share'!$AB$10</definedName>
    <definedName name="DDPMSG_onshore_marketshare_1997" localSheetId="5">'[1]PM turbines market share'!$AB$11</definedName>
    <definedName name="DDPMSG_onshore_marketshare_1997">'[2]PM turbines market share'!$AB$11</definedName>
    <definedName name="DDPMSG_onshore_marketshare_1998" localSheetId="5">'[1]PM turbines market share'!$AB$12</definedName>
    <definedName name="DDPMSG_onshore_marketshare_1998">'[2]PM turbines market share'!$AB$12</definedName>
    <definedName name="DDPMSG_onshore_marketshare_1999" localSheetId="5">'[1]PM turbines market share'!$AB$13</definedName>
    <definedName name="DDPMSG_onshore_marketshare_1999">'[2]PM turbines market share'!$AB$13</definedName>
    <definedName name="DDPMSG_onshore_marketshare_2000" localSheetId="5">'[1]PM turbines market share'!$AB$14</definedName>
    <definedName name="DDPMSG_onshore_marketshare_2000">'[2]PM turbines market share'!$AB$14</definedName>
    <definedName name="DDPMSG_onshore_marketshare_2001" localSheetId="5">'[1]PM turbines market share'!$AB$15</definedName>
    <definedName name="DDPMSG_onshore_marketshare_2001">'[2]PM turbines market share'!$AB$15</definedName>
    <definedName name="DDPMSG_onshore_marketshare_2002" localSheetId="5">'[1]PM turbines market share'!$AB$16</definedName>
    <definedName name="DDPMSG_onshore_marketshare_2002">'[2]PM turbines market share'!$AB$16</definedName>
    <definedName name="DDPMSG_onshore_marketshare_2003" localSheetId="5">'[1]PM turbines market share'!$AB$17</definedName>
    <definedName name="DDPMSG_onshore_marketshare_2003">'[2]PM turbines market share'!$AB$17</definedName>
    <definedName name="DDPMSG_onshore_marketshare_2004" localSheetId="5">'[1]PM turbines market share'!$AB$18</definedName>
    <definedName name="DDPMSG_onshore_marketshare_2004">'[2]PM turbines market share'!$AB$18</definedName>
    <definedName name="DDPMSG_onshore_marketshare_2005" localSheetId="5">'[1]PM turbines market share'!$AB$19</definedName>
    <definedName name="DDPMSG_onshore_marketshare_2005">'[2]PM turbines market share'!$AB$19</definedName>
    <definedName name="DDPMSG_onshore_marketshare_2006" localSheetId="5">'[1]PM turbines market share'!$AB$20</definedName>
    <definedName name="DDPMSG_onshore_marketshare_2006">'[2]PM turbines market share'!$AB$20</definedName>
    <definedName name="DDPMSG_onshore_marketshare_2007" localSheetId="5">'[1]PM turbines market share'!$AB$21</definedName>
    <definedName name="DDPMSG_onshore_marketshare_2007">'[2]PM turbines market share'!$AB$21</definedName>
    <definedName name="DDPMSG_onshore_marketshare_2008" localSheetId="5">'[1]PM turbines market share'!$AB$22</definedName>
    <definedName name="DDPMSG_onshore_marketshare_2008">'[2]PM turbines market share'!$AB$22</definedName>
    <definedName name="DDPMSG_onshore_marketshare_2009" localSheetId="5">'[1]PM turbines market share'!$AB$23</definedName>
    <definedName name="DDPMSG_onshore_marketshare_2009">'[2]PM turbines market share'!$AB$23</definedName>
    <definedName name="DDPMSG_onshore_marketshare_2010" localSheetId="5">'[1]PM turbines market share'!$AB$24</definedName>
    <definedName name="DDPMSG_onshore_marketshare_2010">'[2]PM turbines market share'!$AB$24</definedName>
    <definedName name="DDPMSG_onshore_marketshare_2011" localSheetId="5">'[1]PM turbines market share'!$AB$25</definedName>
    <definedName name="DDPMSG_onshore_marketshare_2011">'[2]PM turbines market share'!$AB$25</definedName>
    <definedName name="DDPMSG_onshore_marketshare_2012" localSheetId="5">'[1]PM turbines market share'!$AB$26</definedName>
    <definedName name="DDPMSG_onshore_marketshare_2012">'[2]PM turbines market share'!$AB$26</definedName>
    <definedName name="DDPMSG_onshore_marketshare_2013" localSheetId="5">'[1]PM turbines market share'!$AB$27</definedName>
    <definedName name="DDPMSG_onshore_marketshare_2013">'[2]PM turbines market share'!$AB$27</definedName>
    <definedName name="DDPMSG_onshore_marketshare_2014" localSheetId="5">'[1]PM turbines market share'!$AB$28</definedName>
    <definedName name="DDPMSG_onshore_marketshare_2014">'[2]PM turbines market share'!$AB$28</definedName>
    <definedName name="DDPMSG_onshore_marketshare_2015" localSheetId="5">'[1]PM turbines market share'!$AB$29</definedName>
    <definedName name="DDPMSG_onshore_marketshare_2015">'[2]PM turbines market share'!$AB$29</definedName>
    <definedName name="DDPMSG_onshore_marketshare_2016" localSheetId="5">'[1]PM turbines market share'!$AB$30</definedName>
    <definedName name="DDPMSG_onshore_marketshare_2016">'[2]PM turbines market share'!$AB$30</definedName>
    <definedName name="EMotor__BLDC_Imports_Dy" localSheetId="5">'[1]Calc-flow'!#REF!</definedName>
    <definedName name="EMotor__BLDC_Imports_Dy">'[2]Calc-flow'!#REF!</definedName>
    <definedName name="EMotor__BLDC_Imports_Nd" localSheetId="5">'[1]Calc-flow'!#REF!</definedName>
    <definedName name="EMotor__BLDC_Imports_Nd">'[2]Calc-flow'!#REF!</definedName>
    <definedName name="EMotor_AC_Exports_Dy" localSheetId="5">'[1]Calc-flow'!#REF!</definedName>
    <definedName name="EMotor_AC_Exports_Dy">'[2]Calc-flow'!#REF!</definedName>
    <definedName name="EMotor_AC_Exports_Nd" localSheetId="5">'[1]Calc-flow'!#REF!</definedName>
    <definedName name="EMotor_AC_Exports_Nd">'[2]Calc-flow'!#REF!</definedName>
    <definedName name="EMotor_AC_Exports_Pr" localSheetId="5">'[1]Calc-flow'!#REF!</definedName>
    <definedName name="EMotor_AC_Exports_Pr">'[2]Calc-flow'!#REF!</definedName>
    <definedName name="EMotor_AC_Exports_Tb" localSheetId="5">'[1]Calc-flow'!#REF!</definedName>
    <definedName name="EMotor_AC_Exports_Tb">'[2]Calc-flow'!#REF!</definedName>
    <definedName name="EMotor_AC_Imports_Dy" localSheetId="5">'[1]Calc-flow'!#REF!</definedName>
    <definedName name="EMotor_AC_Imports_Dy">'[2]Calc-flow'!#REF!</definedName>
    <definedName name="EMotor_AC_Imports_Nd" localSheetId="5">'[1]Calc-flow'!#REF!</definedName>
    <definedName name="EMotor_AC_Imports_Nd">'[2]Calc-flow'!#REF!</definedName>
    <definedName name="EMotor_AC_Imports_Pr" localSheetId="5">'[1]Calc-flow'!#REF!</definedName>
    <definedName name="EMotor_AC_Imports_Pr">'[2]Calc-flow'!#REF!</definedName>
    <definedName name="EMotor_AC_Imports_Tb" localSheetId="5">'[1]Calc-flow'!#REF!</definedName>
    <definedName name="EMotor_AC_Imports_Tb">'[2]Calc-flow'!#REF!</definedName>
    <definedName name="EMotor_BLDC_Exports_Dy" localSheetId="5">'[1]Calc-flow'!#REF!</definedName>
    <definedName name="EMotor_BLDC_Exports_Dy">'[2]Calc-flow'!#REF!</definedName>
    <definedName name="EMotor_BLDC_Exports_Nd" localSheetId="5">'[1]Calc-flow'!#REF!</definedName>
    <definedName name="EMotor_BLDC_Exports_Nd">'[2]Calc-flow'!#REF!</definedName>
    <definedName name="EMotor_BLDC_Exports_Pr" localSheetId="5">'[1]Calc-flow'!#REF!</definedName>
    <definedName name="EMotor_BLDC_Exports_Pr">'[2]Calc-flow'!#REF!</definedName>
    <definedName name="EMotor_BLDC_Exports_Tb" localSheetId="5">'[1]Calc-flow'!#REF!</definedName>
    <definedName name="EMotor_BLDC_Exports_Tb">'[2]Calc-flow'!#REF!</definedName>
    <definedName name="EMotor_BLDC_Imports_Pr" localSheetId="5">'[1]Calc-flow'!#REF!</definedName>
    <definedName name="EMotor_BLDC_Imports_Pr">'[2]Calc-flow'!#REF!</definedName>
    <definedName name="EMotor_BLDC_Imports_Tb" localSheetId="5">'[1]Calc-flow'!#REF!</definedName>
    <definedName name="EMotor_BLDC_Imports_Tb">'[2]Calc-flow'!#REF!</definedName>
    <definedName name="EMotor_Consumption_Dy_S" localSheetId="5">'[1]Calc-flow'!#REF!</definedName>
    <definedName name="EMotor_Consumption_Dy_S">'[2]Calc-flow'!#REF!</definedName>
    <definedName name="EMotor_Consumption_Nd_S" localSheetId="5">'[1]Calc-flow'!#REF!</definedName>
    <definedName name="EMotor_Consumption_Nd_S">'[2]Calc-flow'!#REF!</definedName>
    <definedName name="EMotor_Consumption_Pr_S" localSheetId="5">'[1]Calc-flow'!#REF!</definedName>
    <definedName name="EMotor_Consumption_Pr_S">'[2]Calc-flow'!#REF!</definedName>
    <definedName name="EMotor_Consumption_Tb_S" localSheetId="5">'[1]Calc-flow'!#REF!</definedName>
    <definedName name="EMotor_Consumption_Tb_S">'[2]Calc-flow'!#REF!</definedName>
    <definedName name="EMotor_EV_Consumption_Dy" localSheetId="5">'[1]Calc-flow'!#REF!</definedName>
    <definedName name="EMotor_EV_Consumption_Dy">'[2]Calc-flow'!#REF!</definedName>
    <definedName name="EMotor_EV_Consumption_Nd" localSheetId="5">'[1]Calc-flow'!#REF!</definedName>
    <definedName name="EMotor_EV_Consumption_Nd">'[2]Calc-flow'!#REF!</definedName>
    <definedName name="EMotor_EV_Consumption_Pr" localSheetId="5">'[1]Calc-flow'!#REF!</definedName>
    <definedName name="EMotor_EV_Consumption_Pr">'[2]Calc-flow'!#REF!</definedName>
    <definedName name="EMotor_EV_Consumption_Tb" localSheetId="5">'[1]Calc-flow'!#REF!</definedName>
    <definedName name="EMotor_EV_Consumption_Tb">'[2]Calc-flow'!#REF!</definedName>
    <definedName name="EMotor_EV_Dy" localSheetId="5">'[1]Calc-flow'!#REF!</definedName>
    <definedName name="EMotor_EV_Dy">'[2]Calc-flow'!#REF!</definedName>
    <definedName name="EMotor_EV_Nd" localSheetId="5">'[1]Calc-flow'!#REF!</definedName>
    <definedName name="EMotor_EV_Nd">'[2]Calc-flow'!#REF!</definedName>
    <definedName name="EMotor_EV_Pr" localSheetId="5">'[1]Calc-flow'!#REF!</definedName>
    <definedName name="EMotor_EV_Pr">'[2]Calc-flow'!#REF!</definedName>
    <definedName name="EMotor_EV_Tb" localSheetId="5">'[1]Calc-flow'!#REF!</definedName>
    <definedName name="EMotor_EV_Tb">'[2]Calc-flow'!#REF!</definedName>
    <definedName name="EMotor_Exports_Dy_S" localSheetId="5">'[1]Calc-flow'!#REF!</definedName>
    <definedName name="EMotor_Exports_Dy_S">'[2]Calc-flow'!#REF!</definedName>
    <definedName name="EMotor_Exports_Nd_S" localSheetId="5">'[1]Calc-flow'!#REF!</definedName>
    <definedName name="EMotor_Exports_Nd_S">'[2]Calc-flow'!#REF!</definedName>
    <definedName name="EMotor_Exports_Pr_S" localSheetId="5">'[1]Calc-flow'!#REF!</definedName>
    <definedName name="EMotor_Exports_Pr_S">'[2]Calc-flow'!#REF!</definedName>
    <definedName name="EMotor_Exports_Tb_S" localSheetId="5">'[1]Calc-flow'!#REF!</definedName>
    <definedName name="EMotor_Exports_Tb_S">'[2]Calc-flow'!#REF!</definedName>
    <definedName name="EMotor_HeavydutyEV_Consumption_Dy" localSheetId="5">'[1]Calc-flow'!#REF!</definedName>
    <definedName name="EMotor_HeavydutyEV_Consumption_Dy">'[2]Calc-flow'!#REF!</definedName>
    <definedName name="EMotor_HeavydutyEV_Consumption_Nd" localSheetId="5">'[1]Calc-flow'!#REF!</definedName>
    <definedName name="EMotor_HeavydutyEV_Consumption_Nd">'[2]Calc-flow'!#REF!</definedName>
    <definedName name="EMotor_HeavydutyEV_Consumption_Pr" localSheetId="5">'[1]Calc-flow'!#REF!</definedName>
    <definedName name="EMotor_HeavydutyEV_Consumption_Pr">'[2]Calc-flow'!#REF!</definedName>
    <definedName name="EMotor_HeavydutyEV_Consumption_Tb" localSheetId="5">'[1]Calc-flow'!#REF!</definedName>
    <definedName name="EMotor_HeavydutyEV_Consumption_Tb">'[2]Calc-flow'!#REF!</definedName>
    <definedName name="EMotor_Imports_Dy_S" localSheetId="5">'[1]Calc-flow'!#REF!</definedName>
    <definedName name="EMotor_Imports_Dy_S">'[2]Calc-flow'!#REF!</definedName>
    <definedName name="EMotor_Imports_Nd_S" localSheetId="5">'[1]Calc-flow'!#REF!</definedName>
    <definedName name="EMotor_Imports_Nd_S">'[2]Calc-flow'!#REF!</definedName>
    <definedName name="EMotor_Imports_Pr_S" localSheetId="5">'[1]Calc-flow'!#REF!</definedName>
    <definedName name="EMotor_Imports_Pr_S">'[2]Calc-flow'!#REF!</definedName>
    <definedName name="EMotor_Imports_Tb_S" localSheetId="5">'[1]Calc-flow'!#REF!</definedName>
    <definedName name="EMotor_Imports_Tb_S">'[2]Calc-flow'!#REF!</definedName>
    <definedName name="EMotor_Production_Dy" localSheetId="5">'[1]Calc-flow'!#REF!</definedName>
    <definedName name="EMotor_Production_Dy">'[2]Calc-flow'!#REF!</definedName>
    <definedName name="EMotor_Production_Dy_S" localSheetId="5">'[1]Calc-flow'!$D$105</definedName>
    <definedName name="EMotor_Production_Dy_S" localSheetId="4">'[2]Calc-flow'!$D$105</definedName>
    <definedName name="EMotor_Production_Dy_S">MFA!$D$105</definedName>
    <definedName name="EMotor_Production_Nd" localSheetId="5">'[1]Calc-flow'!#REF!</definedName>
    <definedName name="EMotor_Production_Nd">'[2]Calc-flow'!#REF!</definedName>
    <definedName name="EMotor_Production_Nd_S" localSheetId="5">'[1]Calc-flow'!$D$104</definedName>
    <definedName name="EMotor_Production_Nd_S" localSheetId="4">'[2]Calc-flow'!$D$104</definedName>
    <definedName name="EMotor_Production_Nd_S">MFA!$D$104</definedName>
    <definedName name="EMotor_Production_Pr" localSheetId="5">'[1]Calc-flow'!#REF!</definedName>
    <definedName name="EMotor_Production_Pr">'[2]Calc-flow'!#REF!</definedName>
    <definedName name="EMotor_Production_Pr_S" localSheetId="5">'[1]Calc-flow'!$D$106</definedName>
    <definedName name="EMotor_Production_Pr_S" localSheetId="4">'[2]Calc-flow'!$D$106</definedName>
    <definedName name="EMotor_Production_Pr_S">MFA!$D$106</definedName>
    <definedName name="EMotor_Production_Tb" localSheetId="5">'[1]Calc-flow'!#REF!</definedName>
    <definedName name="EMotor_Production_Tb">'[2]Calc-flow'!#REF!</definedName>
    <definedName name="EMotor_Production_Tb_S" localSheetId="5">'[1]Calc-flow'!$D$107</definedName>
    <definedName name="EMotor_Production_Tb_S" localSheetId="4">'[2]Calc-flow'!$D$107</definedName>
    <definedName name="EMotor_Production_Tb_S">MFA!$D$107</definedName>
    <definedName name="EMotor_SMV_Consumption_Dy" localSheetId="5">'[1]Calc-flow'!#REF!</definedName>
    <definedName name="EMotor_SMV_Consumption_Dy">'[2]Calc-flow'!#REF!</definedName>
    <definedName name="EMotor_SMV_Consumption_Nd" localSheetId="5">'[1]Calc-flow'!#REF!</definedName>
    <definedName name="EMotor_SMV_Consumption_Nd">'[2]Calc-flow'!#REF!</definedName>
    <definedName name="EMotor_SMV_Consumption_Pr" localSheetId="5">'[1]Calc-flow'!#REF!</definedName>
    <definedName name="EMotor_SMV_Consumption_Pr">'[2]Calc-flow'!#REF!</definedName>
    <definedName name="EMotor_SMV_Consumption_Tb" localSheetId="5">'[1]Calc-flow'!#REF!</definedName>
    <definedName name="EMotor_SMV_Consumption_Tb">'[2]Calc-flow'!#REF!</definedName>
    <definedName name="EMotor_UKEVmanufacture_Dy" localSheetId="5">'[1]Calc-flow'!#REF!</definedName>
    <definedName name="EMotor_UKEVmanufacture_Dy">'[2]Calc-flow'!#REF!</definedName>
    <definedName name="EMotor_UKEVmanufacture_Nd" localSheetId="5">'[1]Calc-flow'!#REF!</definedName>
    <definedName name="EMotor_UKEVmanufacture_Nd">'[2]Calc-flow'!#REF!</definedName>
    <definedName name="EMotor_UKEVmanufacture_Pr" localSheetId="5">'[1]Calc-flow'!#REF!</definedName>
    <definedName name="EMotor_UKEVmanufacture_Pr">'[2]Calc-flow'!#REF!</definedName>
    <definedName name="EMotor_UKEVmanufacture_Tb" localSheetId="5">'[1]Calc-flow'!#REF!</definedName>
    <definedName name="EMotor_UKEVmanufacture_Tb">'[2]Calc-flow'!#REF!</definedName>
    <definedName name="EMotor_WT_Dy" localSheetId="5">'[1]Calc-flow'!#REF!</definedName>
    <definedName name="EMotor_WT_Dy">'[2]Calc-flow'!#REF!</definedName>
    <definedName name="EMotor_WT_Nd" localSheetId="5">'[1]Calc-flow'!#REF!</definedName>
    <definedName name="EMotor_WT_Nd">'[2]Calc-flow'!#REF!</definedName>
    <definedName name="EMotor_WT_Pr" localSheetId="5">'[1]Calc-flow'!#REF!</definedName>
    <definedName name="EMotor_WT_Pr">'[2]Calc-flow'!#REF!</definedName>
    <definedName name="EMotor_WT_Tb" localSheetId="5">'[1]Calc-flow'!#REF!</definedName>
    <definedName name="EMotor_WT_Tb">'[2]Calc-flow'!#REF!</definedName>
    <definedName name="EV_Exports_Dy_S" localSheetId="5">'[1]Calc-flow'!$D$219</definedName>
    <definedName name="EV_Exports_Dy_S" localSheetId="4">'[2]Calc-flow'!$D$219</definedName>
    <definedName name="EV_Exports_Dy_S">MFA!$D$219</definedName>
    <definedName name="EV_Exports_Nd_S" localSheetId="5">'[1]Calc-flow'!$D$218</definedName>
    <definedName name="EV_Exports_Nd_S" localSheetId="4">'[2]Calc-flow'!$D$218</definedName>
    <definedName name="EV_Exports_Nd_S">MFA!$D$218</definedName>
    <definedName name="EV_Exports_Pr_S" localSheetId="5">'[1]Calc-flow'!$D$220</definedName>
    <definedName name="EV_Exports_Pr_S" localSheetId="4">'[2]Calc-flow'!$D$220</definedName>
    <definedName name="EV_Exports_Pr_S">MFA!$D$220</definedName>
    <definedName name="EV_Exports_Tb_S" localSheetId="5">'[1]Calc-flow'!$D$221</definedName>
    <definedName name="EV_Exports_Tb_S" localSheetId="4">'[2]Calc-flow'!$D$221</definedName>
    <definedName name="EV_Exports_Tb_S">MFA!$D$221</definedName>
    <definedName name="EV_Imports_Dy_S" localSheetId="5">'[1]Calc-flow'!$D$179</definedName>
    <definedName name="EV_Imports_Dy_S" localSheetId="4">'[2]Calc-flow'!$D$179</definedName>
    <definedName name="EV_Imports_Dy_S">MFA!$D$179</definedName>
    <definedName name="EV_Imports_Nd_S" localSheetId="5">'[1]Calc-flow'!$D$178</definedName>
    <definedName name="EV_Imports_Nd_S" localSheetId="4">'[2]Calc-flow'!$D$178</definedName>
    <definedName name="EV_Imports_Nd_S">MFA!$D$178</definedName>
    <definedName name="EV_Imports_Pr_S" localSheetId="5">'[1]Calc-flow'!$D$180</definedName>
    <definedName name="EV_Imports_Pr_S" localSheetId="4">'[2]Calc-flow'!$D$180</definedName>
    <definedName name="EV_Imports_Pr_S">MFA!$D$180</definedName>
    <definedName name="EV_Imports_Tb_S" localSheetId="5">'[1]Calc-flow'!$D$181</definedName>
    <definedName name="EV_Imports_Tb_S" localSheetId="4">'[2]Calc-flow'!$D$181</definedName>
    <definedName name="EV_Imports_Tb_S">MFA!$D$181</definedName>
    <definedName name="EV_Production_Dy_S" localSheetId="5">'[1]Calc-flow'!$D$155</definedName>
    <definedName name="EV_Production_Dy_S" localSheetId="4">'[2]Calc-flow'!$D$155</definedName>
    <definedName name="EV_Production_Dy_S">MFA!$D$155</definedName>
    <definedName name="EV_Production_Nd_S" localSheetId="5">'[1]Calc-flow'!$D$154</definedName>
    <definedName name="EV_Production_Nd_S" localSheetId="4">'[2]Calc-flow'!$D$154</definedName>
    <definedName name="EV_Production_Nd_S">MFA!$D$154</definedName>
    <definedName name="EV_Production_OtherApplications_Dy_S" localSheetId="5">'[1]Calc-flow'!$D$159</definedName>
    <definedName name="EV_Production_OtherApplications_Dy_S" localSheetId="4">'[2]Calc-flow'!$D$159</definedName>
    <definedName name="EV_Production_OtherApplications_Dy_S">MFA!$D$159</definedName>
    <definedName name="EV_Production_OtherApplications_Nd_S" localSheetId="5">'[1]Calc-flow'!$D$158</definedName>
    <definedName name="EV_Production_OtherApplications_Nd_S" localSheetId="4">'[2]Calc-flow'!$D$158</definedName>
    <definedName name="EV_Production_OtherApplications_Nd_S">MFA!$D$158</definedName>
    <definedName name="EV_Production_OtherApplications_Pr_S" localSheetId="5">'[1]Calc-flow'!$D$160</definedName>
    <definedName name="EV_Production_OtherApplications_Pr_S" localSheetId="4">'[2]Calc-flow'!$D$160</definedName>
    <definedName name="EV_Production_OtherApplications_Pr_S">MFA!$D$160</definedName>
    <definedName name="EV_Production_OtherApplications_Tb_S" localSheetId="5">'[1]Calc-flow'!$D$161</definedName>
    <definedName name="EV_Production_OtherApplications_Tb_S" localSheetId="4">'[2]Calc-flow'!$D$161</definedName>
    <definedName name="EV_Production_OtherApplications_Tb_S">MFA!$D$161</definedName>
    <definedName name="EV_Production_Pr_S" localSheetId="5">'[1]Calc-flow'!$D$156</definedName>
    <definedName name="EV_Production_Pr_S" localSheetId="4">'[2]Calc-flow'!$D$156</definedName>
    <definedName name="EV_Production_Pr_S">MFA!$D$156</definedName>
    <definedName name="EV_Production_Tb_S" localSheetId="5">'[1]Calc-flow'!$D$157</definedName>
    <definedName name="EV_Production_Tb_S" localSheetId="4">'[2]Calc-flow'!$D$157</definedName>
    <definedName name="EV_Production_Tb_S">MFA!$D$157</definedName>
    <definedName name="Exports_of_PM___Dy" localSheetId="5">'[1]Calc-flow'!#REF!</definedName>
    <definedName name="Exports_of_PM___Dy">'[2]Calc-flow'!#REF!</definedName>
    <definedName name="Exports_of_PM___Nd" localSheetId="5">'[1]Calc-flow'!#REF!</definedName>
    <definedName name="Exports_of_PM___Nd">'[2]Calc-flow'!#REF!</definedName>
    <definedName name="Exports_of_PM___Pr" localSheetId="5">'[1]Calc-flow'!#REF!</definedName>
    <definedName name="Exports_of_PM___Pr">'[2]Calc-flow'!#REF!</definedName>
    <definedName name="Exports_of_PM___Tb" localSheetId="5">'[1]Calc-flow'!#REF!</definedName>
    <definedName name="Exports_of_PM___Tb">'[2]Calc-flow'!#REF!</definedName>
    <definedName name="GBDFIG_offshore_marketshare_2003" localSheetId="5">'[1]PM turbines market share'!$AP$17</definedName>
    <definedName name="GBDFIG_offshore_marketshare_2003">'[2]PM turbines market share'!$AP$17</definedName>
    <definedName name="GBDFIG_offshore_marketshare_2004" localSheetId="5">'[1]PM turbines market share'!$AP$18</definedName>
    <definedName name="GBDFIG_offshore_marketshare_2004">'[2]PM turbines market share'!$AP$18</definedName>
    <definedName name="GBDFIG_offshore_marketshare_2005" localSheetId="5">'[1]PM turbines market share'!$AP$19</definedName>
    <definedName name="GBDFIG_offshore_marketshare_2005">'[2]PM turbines market share'!$AP$19</definedName>
    <definedName name="GBDFIG_offshore_marketshare_2006" localSheetId="5">'[1]PM turbines market share'!$AP$20</definedName>
    <definedName name="GBDFIG_offshore_marketshare_2006">'[2]PM turbines market share'!$AP$20</definedName>
    <definedName name="GBDFIG_offshore_marketshare_2007" localSheetId="5">'[1]PM turbines market share'!$AP$21</definedName>
    <definedName name="GBDFIG_offshore_marketshare_2007">'[2]PM turbines market share'!$AP$21</definedName>
    <definedName name="GBDFIG_offshore_marketshare_2008" localSheetId="5">'[1]PM turbines market share'!$AP$22</definedName>
    <definedName name="GBDFIG_offshore_marketshare_2008">'[2]PM turbines market share'!$AP$22</definedName>
    <definedName name="GBDFIG_offshore_marketshare_2009" localSheetId="5">'[1]PM turbines market share'!$AP$23</definedName>
    <definedName name="GBDFIG_offshore_marketshare_2009">'[2]PM turbines market share'!$AP$23</definedName>
    <definedName name="GBDFIG_offshore_marketshare_2010" localSheetId="5">'[1]PM turbines market share'!$AP$24</definedName>
    <definedName name="GBDFIG_offshore_marketshare_2010">'[2]PM turbines market share'!$AP$24</definedName>
    <definedName name="GBDFIG_offshore_marketshare_2011" localSheetId="5">'[1]PM turbines market share'!$AP$25</definedName>
    <definedName name="GBDFIG_offshore_marketshare_2011">'[2]PM turbines market share'!$AP$25</definedName>
    <definedName name="GBDFIG_offshore_marketshare_2012" localSheetId="5">'[1]PM turbines market share'!$AP$26</definedName>
    <definedName name="GBDFIG_offshore_marketshare_2012">'[2]PM turbines market share'!$AP$26</definedName>
    <definedName name="GBDFIG_offshore_marketshare_2013" localSheetId="5">'[1]PM turbines market share'!$AP$27</definedName>
    <definedName name="GBDFIG_offshore_marketshare_2013">'[2]PM turbines market share'!$AP$27</definedName>
    <definedName name="GBDFIG_offshore_marketshare_2014" localSheetId="5">'[1]PM turbines market share'!$AP$28</definedName>
    <definedName name="GBDFIG_offshore_marketshare_2014">'[2]PM turbines market share'!$AP$28</definedName>
    <definedName name="GBDFIG_offshore_marketshare_2015" localSheetId="5">'[1]PM turbines market share'!$AP$29</definedName>
    <definedName name="GBDFIG_offshore_marketshare_2015">'[2]PM turbines market share'!$AP$29</definedName>
    <definedName name="GBDFIG_offshore_marketshare_2016" localSheetId="5">'[1]PM turbines market share'!$AP$30</definedName>
    <definedName name="GBDFIG_offshore_marketshare_2016">'[2]PM turbines market share'!$AP$30</definedName>
    <definedName name="GBDFIG_onshore_marketshare_1992" localSheetId="5">'[1]PM turbines market share'!$AD$6</definedName>
    <definedName name="GBDFIG_onshore_marketshare_1992">'[2]PM turbines market share'!$AD$6</definedName>
    <definedName name="GBDFIG_onshore_marketshare_1993" localSheetId="5">'[1]PM turbines market share'!$AD$7</definedName>
    <definedName name="GBDFIG_onshore_marketshare_1993">'[2]PM turbines market share'!$AD$7</definedName>
    <definedName name="GBDFIG_onshore_marketshare_1994" localSheetId="5">'[1]PM turbines market share'!$AD$8</definedName>
    <definedName name="GBDFIG_onshore_marketshare_1994">'[2]PM turbines market share'!$AD$8</definedName>
    <definedName name="GBDFIG_onshore_marketshare_1995" localSheetId="5">'[1]PM turbines market share'!$AD$9</definedName>
    <definedName name="GBDFIG_onshore_marketshare_1995">'[2]PM turbines market share'!$AD$9</definedName>
    <definedName name="GBDFIG_onshore_marketshare_1996" localSheetId="5">'[1]PM turbines market share'!$AD$10</definedName>
    <definedName name="GBDFIG_onshore_marketshare_1996">'[2]PM turbines market share'!$AD$10</definedName>
    <definedName name="GBDFIG_onshore_marketshare_1997" localSheetId="5">'[1]PM turbines market share'!$AD$11</definedName>
    <definedName name="GBDFIG_onshore_marketshare_1997">'[2]PM turbines market share'!$AD$11</definedName>
    <definedName name="GBDFIG_onshore_marketshare_1998" localSheetId="5">'[1]PM turbines market share'!$AD$12</definedName>
    <definedName name="GBDFIG_onshore_marketshare_1998">'[2]PM turbines market share'!$AD$12</definedName>
    <definedName name="GBDFIG_onshore_marketshare_1999" localSheetId="5">'[1]PM turbines market share'!$AD$13</definedName>
    <definedName name="GBDFIG_onshore_marketshare_1999">'[2]PM turbines market share'!$AD$13</definedName>
    <definedName name="GBDFIG_onshore_marketshare_2000" localSheetId="5">'[1]PM turbines market share'!$AD$14</definedName>
    <definedName name="GBDFIG_onshore_marketshare_2000">'[2]PM turbines market share'!$AD$14</definedName>
    <definedName name="GBDFIG_onshore_marketshare_2001" localSheetId="5">'[1]PM turbines market share'!$AD$15</definedName>
    <definedName name="GBDFIG_onshore_marketshare_2001">'[2]PM turbines market share'!$AD$15</definedName>
    <definedName name="GBDFIG_onshore_marketshare_2002" localSheetId="5">'[1]PM turbines market share'!$AD$16</definedName>
    <definedName name="GBDFIG_onshore_marketshare_2002">'[2]PM turbines market share'!$AD$16</definedName>
    <definedName name="GBDFIG_onshore_marketshare_2003" localSheetId="5">'[1]PM turbines market share'!$AD$17</definedName>
    <definedName name="GBDFIG_onshore_marketshare_2003">'[2]PM turbines market share'!$AD$17</definedName>
    <definedName name="GBDFIG_onshore_marketshare_2004" localSheetId="5">'[1]PM turbines market share'!$AD$18</definedName>
    <definedName name="GBDFIG_onshore_marketshare_2004">'[2]PM turbines market share'!$AD$18</definedName>
    <definedName name="GBDFIG_onshore_marketshare_2005" localSheetId="5">'[1]PM turbines market share'!$AD$19</definedName>
    <definedName name="GBDFIG_onshore_marketshare_2005">'[2]PM turbines market share'!$AD$19</definedName>
    <definedName name="GBDFIG_onshore_marketshare_2006" localSheetId="5">'[1]PM turbines market share'!$AD$20</definedName>
    <definedName name="GBDFIG_onshore_marketshare_2006">'[2]PM turbines market share'!$AD$20</definedName>
    <definedName name="GBDFIG_onshore_marketshare_2007" localSheetId="5">'[1]PM turbines market share'!$AD$21</definedName>
    <definedName name="GBDFIG_onshore_marketshare_2007">'[2]PM turbines market share'!$AD$21</definedName>
    <definedName name="GBDFIG_onshore_marketshare_2008" localSheetId="5">'[1]PM turbines market share'!$AD$22</definedName>
    <definedName name="GBDFIG_onshore_marketshare_2008">'[2]PM turbines market share'!$AD$22</definedName>
    <definedName name="GBDFIG_onshore_marketshare_2009" localSheetId="5">'[1]PM turbines market share'!$AD$23</definedName>
    <definedName name="GBDFIG_onshore_marketshare_2009">'[2]PM turbines market share'!$AD$23</definedName>
    <definedName name="GBDFIG_onshore_marketshare_2010" localSheetId="5">'[1]PM turbines market share'!$AD$24</definedName>
    <definedName name="GBDFIG_onshore_marketshare_2010">'[2]PM turbines market share'!$AD$24</definedName>
    <definedName name="GBDFIG_onshore_marketshare_2011" localSheetId="5">'[1]PM turbines market share'!$AD$25</definedName>
    <definedName name="GBDFIG_onshore_marketshare_2011">'[2]PM turbines market share'!$AD$25</definedName>
    <definedName name="GBDFIG_onshore_marketshare_2012" localSheetId="5">'[1]PM turbines market share'!$AD$26</definedName>
    <definedName name="GBDFIG_onshore_marketshare_2012">'[2]PM turbines market share'!$AD$26</definedName>
    <definedName name="GBDFIG_onshore_marketshare_2013" localSheetId="5">'[1]PM turbines market share'!$AD$27</definedName>
    <definedName name="GBDFIG_onshore_marketshare_2013">'[2]PM turbines market share'!$AD$27</definedName>
    <definedName name="GBDFIG_onshore_marketshare_2014" localSheetId="5">'[1]PM turbines market share'!$AD$28</definedName>
    <definedName name="GBDFIG_onshore_marketshare_2014">'[2]PM turbines market share'!$AD$28</definedName>
    <definedName name="GBDFIG_onshore_marketshare_2015" localSheetId="5">'[1]PM turbines market share'!$AD$29</definedName>
    <definedName name="GBDFIG_onshore_marketshare_2015">'[2]PM turbines market share'!$AD$29</definedName>
    <definedName name="GBDFIG_onshore_marketshare_2016" localSheetId="5">'[1]PM turbines market share'!$AD$30</definedName>
    <definedName name="GBDFIG_onshore_marketshare_2016">'[2]PM turbines market share'!$AD$30</definedName>
    <definedName name="GBEESG_Dy" localSheetId="5">'[1]JRC_WT material intensity'!$H$3</definedName>
    <definedName name="GBEESG_Dy">'[2]JRC_WT material intensity'!$H$3</definedName>
    <definedName name="GBEESG_Nd" localSheetId="5">'[1]JRC_WT material intensity'!$H$2</definedName>
    <definedName name="GBEESG_Nd">'[2]JRC_WT material intensity'!$H$2</definedName>
    <definedName name="GBEESG_offshore_marketshare_2003" localSheetId="5">'[1]PM turbines market share'!$AM$17</definedName>
    <definedName name="GBEESG_offshore_marketshare_2003">'[2]PM turbines market share'!$AM$17</definedName>
    <definedName name="GBEESG_offshore_marketshare_2004" localSheetId="5">'[1]PM turbines market share'!$AM$18</definedName>
    <definedName name="GBEESG_offshore_marketshare_2004">'[2]PM turbines market share'!$AM$18</definedName>
    <definedName name="GBEESG_offshore_marketshare_2005" localSheetId="5">'[1]PM turbines market share'!$AM$19</definedName>
    <definedName name="GBEESG_offshore_marketshare_2005">'[2]PM turbines market share'!$AM$19</definedName>
    <definedName name="GBEESG_offshore_marketshare_2006" localSheetId="5">'[1]PM turbines market share'!$AM$20</definedName>
    <definedName name="GBEESG_offshore_marketshare_2006">'[2]PM turbines market share'!$AM$20</definedName>
    <definedName name="GBEESG_offshore_marketshare_2007" localSheetId="5">'[1]PM turbines market share'!$AM$21</definedName>
    <definedName name="GBEESG_offshore_marketshare_2007">'[2]PM turbines market share'!$AM$21</definedName>
    <definedName name="GBEESG_offshore_marketshare_2008" localSheetId="5">'[1]PM turbines market share'!$AM$22</definedName>
    <definedName name="GBEESG_offshore_marketshare_2008">'[2]PM turbines market share'!$AM$22</definedName>
    <definedName name="GBEESG_offshore_marketshare_2009" localSheetId="5">'[1]PM turbines market share'!$AM$23</definedName>
    <definedName name="GBEESG_offshore_marketshare_2009">'[2]PM turbines market share'!$AM$23</definedName>
    <definedName name="GBEESG_offshore_marketshare_2010" localSheetId="5">'[1]PM turbines market share'!$AM$24</definedName>
    <definedName name="GBEESG_offshore_marketshare_2010">'[2]PM turbines market share'!$AM$24</definedName>
    <definedName name="GBEESG_offshore_marketshare_2011" localSheetId="5">'[1]PM turbines market share'!$AM$25</definedName>
    <definedName name="GBEESG_offshore_marketshare_2011">'[2]PM turbines market share'!$AM$25</definedName>
    <definedName name="GBEESG_offshore_marketshare_2012" localSheetId="5">'[1]PM turbines market share'!$AM$26</definedName>
    <definedName name="GBEESG_offshore_marketshare_2012">'[2]PM turbines market share'!$AM$26</definedName>
    <definedName name="GBEESG_offshore_marketshare_2013" localSheetId="5">'[1]PM turbines market share'!$AM$27</definedName>
    <definedName name="GBEESG_offshore_marketshare_2013">'[2]PM turbines market share'!$AM$27</definedName>
    <definedName name="GBEESG_offshore_marketshare_2014" localSheetId="5">'[1]PM turbines market share'!$AM$28</definedName>
    <definedName name="GBEESG_offshore_marketshare_2014">'[2]PM turbines market share'!$AM$28</definedName>
    <definedName name="GBEESG_offshore_marketshare_2015" localSheetId="5">'[1]PM turbines market share'!$AM$29</definedName>
    <definedName name="GBEESG_offshore_marketshare_2015">'[2]PM turbines market share'!$AM$29</definedName>
    <definedName name="GBEESG_offshore_marketshare_2016" localSheetId="5">'[1]PM turbines market share'!$AM$30</definedName>
    <definedName name="GBEESG_offshore_marketshare_2016">'[2]PM turbines market share'!$AM$30</definedName>
    <definedName name="GBEESG_onshore_marketshare_1992" localSheetId="5">'[1]PM turbines market share'!$AA$6</definedName>
    <definedName name="GBEESG_onshore_marketshare_1992">'[2]PM turbines market share'!$AA$6</definedName>
    <definedName name="GBEESG_onshore_marketshare_1993" localSheetId="5">'[1]PM turbines market share'!$AA$7</definedName>
    <definedName name="GBEESG_onshore_marketshare_1993">'[2]PM turbines market share'!$AA$7</definedName>
    <definedName name="GBEESG_onshore_marketshare_1994" localSheetId="5">'[1]PM turbines market share'!$AA$8</definedName>
    <definedName name="GBEESG_onshore_marketshare_1994">'[2]PM turbines market share'!$AA$8</definedName>
    <definedName name="GBEESG_onshore_marketshare_1995" localSheetId="5">'[1]PM turbines market share'!$AA$9</definedName>
    <definedName name="GBEESG_onshore_marketshare_1995">'[2]PM turbines market share'!$AA$9</definedName>
    <definedName name="GBEESG_onshore_marketshare_1996" localSheetId="5">'[1]PM turbines market share'!$AA$10</definedName>
    <definedName name="GBEESG_onshore_marketshare_1996">'[2]PM turbines market share'!$AA$10</definedName>
    <definedName name="GBEESG_onshore_marketshare_1997" localSheetId="5">'[1]PM turbines market share'!$AA$11</definedName>
    <definedName name="GBEESG_onshore_marketshare_1997">'[2]PM turbines market share'!$AA$11</definedName>
    <definedName name="GBEESG_onshore_marketshare_1998" localSheetId="5">'[1]PM turbines market share'!$AA$12</definedName>
    <definedName name="GBEESG_onshore_marketshare_1998">'[2]PM turbines market share'!$AA$12</definedName>
    <definedName name="GBEESG_onshore_marketshare_1999" localSheetId="5">'[1]PM turbines market share'!$AA$13</definedName>
    <definedName name="GBEESG_onshore_marketshare_1999">'[2]PM turbines market share'!$AA$13</definedName>
    <definedName name="GBEESG_onshore_marketshare_2000" localSheetId="5">'[1]PM turbines market share'!$AA$14</definedName>
    <definedName name="GBEESG_onshore_marketshare_2000">'[2]PM turbines market share'!$AA$14</definedName>
    <definedName name="GBEESG_onshore_marketshare_2001" localSheetId="5">'[1]PM turbines market share'!$AA$15</definedName>
    <definedName name="GBEESG_onshore_marketshare_2001">'[2]PM turbines market share'!$AA$15</definedName>
    <definedName name="GBEESG_onshore_marketshare_2002" localSheetId="5">'[1]PM turbines market share'!$AA$16</definedName>
    <definedName name="GBEESG_onshore_marketshare_2002">'[2]PM turbines market share'!$AA$16</definedName>
    <definedName name="GBEESG_onshore_marketshare_2003" localSheetId="5">'[1]PM turbines market share'!$AA$17</definedName>
    <definedName name="GBEESG_onshore_marketshare_2003">'[2]PM turbines market share'!$AA$17</definedName>
    <definedName name="GBEESG_onshore_marketshare_2004" localSheetId="5">'[1]PM turbines market share'!$AA$18</definedName>
    <definedName name="GBEESG_onshore_marketshare_2004">'[2]PM turbines market share'!$AA$18</definedName>
    <definedName name="GBEESG_onshore_marketshare_2005" localSheetId="5">'[1]PM turbines market share'!$AA$19</definedName>
    <definedName name="GBEESG_onshore_marketshare_2005">'[2]PM turbines market share'!$AA$19</definedName>
    <definedName name="GBEESG_onshore_marketshare_2006" localSheetId="5">'[1]PM turbines market share'!$AA$20</definedName>
    <definedName name="GBEESG_onshore_marketshare_2006">'[2]PM turbines market share'!$AA$20</definedName>
    <definedName name="GBEESG_onshore_marketshare_2007" localSheetId="5">'[1]PM turbines market share'!$AA$21</definedName>
    <definedName name="GBEESG_onshore_marketshare_2007">'[2]PM turbines market share'!$AA$21</definedName>
    <definedName name="GBEESG_onshore_marketshare_2008" localSheetId="5">'[1]PM turbines market share'!$AA$22</definedName>
    <definedName name="GBEESG_onshore_marketshare_2008">'[2]PM turbines market share'!$AA$22</definedName>
    <definedName name="GBEESG_onshore_marketshare_2009" localSheetId="5">'[1]PM turbines market share'!$AA$23</definedName>
    <definedName name="GBEESG_onshore_marketshare_2009">'[2]PM turbines market share'!$AA$23</definedName>
    <definedName name="GBEESG_onshore_marketshare_2010" localSheetId="5">'[1]PM turbines market share'!$AA$24</definedName>
    <definedName name="GBEESG_onshore_marketshare_2010">'[2]PM turbines market share'!$AA$24</definedName>
    <definedName name="GBEESG_onshore_marketshare_2011" localSheetId="5">'[1]PM turbines market share'!$AA$25</definedName>
    <definedName name="GBEESG_onshore_marketshare_2011">'[2]PM turbines market share'!$AA$25</definedName>
    <definedName name="GBEESG_onshore_marketshare_2012" localSheetId="5">'[1]PM turbines market share'!$AA$26</definedName>
    <definedName name="GBEESG_onshore_marketshare_2012">'[2]PM turbines market share'!$AA$26</definedName>
    <definedName name="GBEESG_onshore_marketshare_2013" localSheetId="5">'[1]PM turbines market share'!$AA$27</definedName>
    <definedName name="GBEESG_onshore_marketshare_2013">'[2]PM turbines market share'!$AA$27</definedName>
    <definedName name="GBEESG_onshore_marketshare_2014" localSheetId="5">'[1]PM turbines market share'!$AA$28</definedName>
    <definedName name="GBEESG_onshore_marketshare_2014">'[2]PM turbines market share'!$AA$28</definedName>
    <definedName name="GBEESG_onshore_marketshare_2015" localSheetId="5">'[1]PM turbines market share'!$AA$29</definedName>
    <definedName name="GBEESG_onshore_marketshare_2015">'[2]PM turbines market share'!$AA$29</definedName>
    <definedName name="GBEESG_onshore_marketshare_2016" localSheetId="5">'[1]PM turbines market share'!$AA$30</definedName>
    <definedName name="GBEESG_onshore_marketshare_2016">'[2]PM turbines market share'!$AA$30</definedName>
    <definedName name="GBEESG_Pr" localSheetId="5">'[1]JRC_WT material intensity'!$H$4</definedName>
    <definedName name="GBEESG_Pr">'[2]JRC_WT material intensity'!$H$4</definedName>
    <definedName name="GBEESG_Tb" localSheetId="5">'[1]JRC_WT material intensity'!$H$5</definedName>
    <definedName name="GBEESG_Tb">'[2]JRC_WT material intensity'!$H$5</definedName>
    <definedName name="GBPMSG_offshore_marketshare_2003" localSheetId="5">'[1]PM turbines market share'!$AO$17</definedName>
    <definedName name="GBPMSG_offshore_marketshare_2003">'[2]PM turbines market share'!$AO$17</definedName>
    <definedName name="GBPMSG_offshore_marketshare_2004" localSheetId="5">'[1]PM turbines market share'!$AO$18</definedName>
    <definedName name="GBPMSG_offshore_marketshare_2004">'[2]PM turbines market share'!$AO$18</definedName>
    <definedName name="GBPMSG_offshore_marketshare_2005" localSheetId="5">'[1]PM turbines market share'!$AO$19</definedName>
    <definedName name="GBPMSG_offshore_marketshare_2005">'[2]PM turbines market share'!$AO$19</definedName>
    <definedName name="GBPMSG_offshore_marketshare_2006" localSheetId="5">'[1]PM turbines market share'!$AO$20</definedName>
    <definedName name="GBPMSG_offshore_marketshare_2006">'[2]PM turbines market share'!$AO$20</definedName>
    <definedName name="GBPMSG_offshore_marketshare_2007" localSheetId="5">'[1]PM turbines market share'!$AO$21</definedName>
    <definedName name="GBPMSG_offshore_marketshare_2007">'[2]PM turbines market share'!$AO$21</definedName>
    <definedName name="GBPMSG_offshore_marketshare_2008" localSheetId="5">'[1]PM turbines market share'!$AO$22</definedName>
    <definedName name="GBPMSG_offshore_marketshare_2008">'[2]PM turbines market share'!$AO$22</definedName>
    <definedName name="GBPMSG_offshore_marketshare_2009" localSheetId="5">'[1]PM turbines market share'!$AO$23</definedName>
    <definedName name="GBPMSG_offshore_marketshare_2009">'[2]PM turbines market share'!$AO$23</definedName>
    <definedName name="GBPMSG_offshore_marketshare_2010" localSheetId="5">'[1]PM turbines market share'!$AO$24</definedName>
    <definedName name="GBPMSG_offshore_marketshare_2010">'[2]PM turbines market share'!$AO$24</definedName>
    <definedName name="GBPMSG_offshore_marketshare_2011" localSheetId="5">'[1]PM turbines market share'!$AO$25</definedName>
    <definedName name="GBPMSG_offshore_marketshare_2011">'[2]PM turbines market share'!$AO$25</definedName>
    <definedName name="GBPMSG_offshore_marketshare_2012" localSheetId="5">'[1]PM turbines market share'!$AO$26</definedName>
    <definedName name="GBPMSG_offshore_marketshare_2012">'[2]PM turbines market share'!$AO$26</definedName>
    <definedName name="GBPMSG_offshore_marketshare_2013" localSheetId="5">'[1]PM turbines market share'!$AO$27</definedName>
    <definedName name="GBPMSG_offshore_marketshare_2013">'[2]PM turbines market share'!$AO$27</definedName>
    <definedName name="GBPMSG_offshore_marketshare_2014" localSheetId="5">'[1]PM turbines market share'!$AO$28</definedName>
    <definedName name="GBPMSG_offshore_marketshare_2014">'[2]PM turbines market share'!$AO$28</definedName>
    <definedName name="GBPMSG_offshore_marketshare_2015" localSheetId="5">'[1]PM turbines market share'!$AO$29</definedName>
    <definedName name="GBPMSG_offshore_marketshare_2015">'[2]PM turbines market share'!$AO$29</definedName>
    <definedName name="GBPMSG_offshore_marketshare_2016" localSheetId="5">'[1]PM turbines market share'!$AO$30</definedName>
    <definedName name="GBPMSG_offshore_marketshare_2016">'[2]PM turbines market share'!$AO$30</definedName>
    <definedName name="GBPMSG_onshore_marketshare_1992" localSheetId="5">'[1]PM turbines market share'!$AC$6</definedName>
    <definedName name="GBPMSG_onshore_marketshare_1992">'[2]PM turbines market share'!$AC$6</definedName>
    <definedName name="GBPMSG_onshore_marketshare_1993" localSheetId="5">'[1]PM turbines market share'!$AC$7</definedName>
    <definedName name="GBPMSG_onshore_marketshare_1993">'[2]PM turbines market share'!$AC$7</definedName>
    <definedName name="GBPMSG_onshore_marketshare_1994" localSheetId="5">'[1]PM turbines market share'!$AC$8</definedName>
    <definedName name="GBPMSG_onshore_marketshare_1994">'[2]PM turbines market share'!$AC$8</definedName>
    <definedName name="GBPMSG_onshore_marketshare_1995" localSheetId="5">'[1]PM turbines market share'!$AC$9</definedName>
    <definedName name="GBPMSG_onshore_marketshare_1995">'[2]PM turbines market share'!$AC$9</definedName>
    <definedName name="GBPMSG_onshore_marketshare_1996" localSheetId="5">'[1]PM turbines market share'!$AC$10</definedName>
    <definedName name="GBPMSG_onshore_marketshare_1996">'[2]PM turbines market share'!$AC$10</definedName>
    <definedName name="GBPMSG_onshore_marketshare_1997" localSheetId="5">'[1]PM turbines market share'!$AC$11</definedName>
    <definedName name="GBPMSG_onshore_marketshare_1997">'[2]PM turbines market share'!$AC$11</definedName>
    <definedName name="GBPMSG_onshore_marketshare_1998" localSheetId="5">'[1]PM turbines market share'!$AC$12</definedName>
    <definedName name="GBPMSG_onshore_marketshare_1998">'[2]PM turbines market share'!$AC$12</definedName>
    <definedName name="GBPMSG_onshore_marketshare_1999" localSheetId="5">'[1]PM turbines market share'!$AC$13</definedName>
    <definedName name="GBPMSG_onshore_marketshare_1999">'[2]PM turbines market share'!$AC$13</definedName>
    <definedName name="GBPMSG_onshore_marketshare_2000" localSheetId="5">'[1]PM turbines market share'!$AC$14</definedName>
    <definedName name="GBPMSG_onshore_marketshare_2000">'[2]PM turbines market share'!$AC$14</definedName>
    <definedName name="GBPMSG_onshore_marketshare_2001" localSheetId="5">'[1]PM turbines market share'!$AC$15</definedName>
    <definedName name="GBPMSG_onshore_marketshare_2001">'[2]PM turbines market share'!$AC$15</definedName>
    <definedName name="GBPMSG_onshore_marketshare_2002" localSheetId="5">'[1]PM turbines market share'!$AC$16</definedName>
    <definedName name="GBPMSG_onshore_marketshare_2002">'[2]PM turbines market share'!$AC$16</definedName>
    <definedName name="GBPMSG_onshore_marketshare_2003" localSheetId="5">'[1]PM turbines market share'!$AC$17</definedName>
    <definedName name="GBPMSG_onshore_marketshare_2003">'[2]PM turbines market share'!$AC$17</definedName>
    <definedName name="GBPMSG_onshore_marketshare_2004" localSheetId="5">'[1]PM turbines market share'!$AC$18</definedName>
    <definedName name="GBPMSG_onshore_marketshare_2004">'[2]PM turbines market share'!$AC$18</definedName>
    <definedName name="GBPMSG_onshore_marketshare_2005" localSheetId="5">'[1]PM turbines market share'!$AC$19</definedName>
    <definedName name="GBPMSG_onshore_marketshare_2005">'[2]PM turbines market share'!$AC$19</definedName>
    <definedName name="GBPMSG_onshore_marketshare_2006" localSheetId="5">'[1]PM turbines market share'!$AC$20</definedName>
    <definedName name="GBPMSG_onshore_marketshare_2006">'[2]PM turbines market share'!$AC$20</definedName>
    <definedName name="GBPMSG_onshore_marketshare_2007" localSheetId="5">'[1]PM turbines market share'!$AC$21</definedName>
    <definedName name="GBPMSG_onshore_marketshare_2007">'[2]PM turbines market share'!$AC$21</definedName>
    <definedName name="GBPMSG_onshore_marketshare_2008" localSheetId="5">'[1]PM turbines market share'!$AC$22</definedName>
    <definedName name="GBPMSG_onshore_marketshare_2008">'[2]PM turbines market share'!$AC$22</definedName>
    <definedName name="GBPMSG_onshore_marketshare_2009" localSheetId="5">'[1]PM turbines market share'!$AC$23</definedName>
    <definedName name="GBPMSG_onshore_marketshare_2009">'[2]PM turbines market share'!$AC$23</definedName>
    <definedName name="GBPMSG_onshore_marketshare_2010" localSheetId="5">'[1]PM turbines market share'!$AC$24</definedName>
    <definedName name="GBPMSG_onshore_marketshare_2010">'[2]PM turbines market share'!$AC$24</definedName>
    <definedName name="GBPMSG_onshore_marketshare_2011" localSheetId="5">'[1]PM turbines market share'!$AC$25</definedName>
    <definedName name="GBPMSG_onshore_marketshare_2011">'[2]PM turbines market share'!$AC$25</definedName>
    <definedName name="GBPMSG_onshore_marketshare_2012" localSheetId="5">'[1]PM turbines market share'!$AC$26</definedName>
    <definedName name="GBPMSG_onshore_marketshare_2012">'[2]PM turbines market share'!$AC$26</definedName>
    <definedName name="GBPMSG_onshore_marketshare_2013" localSheetId="5">'[1]PM turbines market share'!$AC$27</definedName>
    <definedName name="GBPMSG_onshore_marketshare_2013">'[2]PM turbines market share'!$AC$27</definedName>
    <definedName name="GBPMSG_onshore_marketshare_2014" localSheetId="5">'[1]PM turbines market share'!$AC$28</definedName>
    <definedName name="GBPMSG_onshore_marketshare_2014">'[2]PM turbines market share'!$AC$28</definedName>
    <definedName name="GBPMSG_onshore_marketshare_2015" localSheetId="5">'[1]PM turbines market share'!$AC$29</definedName>
    <definedName name="GBPMSG_onshore_marketshare_2015">'[2]PM turbines market share'!$AC$29</definedName>
    <definedName name="GBPMSG_onshore_marketshare_2016" localSheetId="5">'[1]PM turbines market share'!$AC$30</definedName>
    <definedName name="GBPMSG_onshore_marketshare_2016">'[2]PM turbines market share'!$AC$30</definedName>
    <definedName name="GBSCIG_NC_offshore_marketshare_2003" localSheetId="5">'[1]PM turbines market share'!$AQ$17</definedName>
    <definedName name="GBSCIG_NC_offshore_marketshare_2003">'[2]PM turbines market share'!$AQ$17</definedName>
    <definedName name="GBSCIG_NC_offshore_marketshare_2004" localSheetId="5">'[1]PM turbines market share'!$AQ$18</definedName>
    <definedName name="GBSCIG_NC_offshore_marketshare_2004">'[2]PM turbines market share'!$AQ$18</definedName>
    <definedName name="GBSCIG_NC_offshore_marketshare_2005" localSheetId="5">'[1]PM turbines market share'!$AQ$19</definedName>
    <definedName name="GBSCIG_NC_offshore_marketshare_2005">'[2]PM turbines market share'!$AQ$19</definedName>
    <definedName name="GBSCIG_NC_offshore_marketshare_2006" localSheetId="5">'[1]PM turbines market share'!$AQ$20</definedName>
    <definedName name="GBSCIG_NC_offshore_marketshare_2006">'[2]PM turbines market share'!$AQ$20</definedName>
    <definedName name="GBSCIG_NC_offshore_marketshare_2007" localSheetId="5">'[1]PM turbines market share'!$AQ$21</definedName>
    <definedName name="GBSCIG_NC_offshore_marketshare_2007">'[2]PM turbines market share'!$AQ$21</definedName>
    <definedName name="GBSCIG_NC_offshore_marketshare_2008" localSheetId="5">'[1]PM turbines market share'!$AQ$22</definedName>
    <definedName name="GBSCIG_NC_offshore_marketshare_2008">'[2]PM turbines market share'!$AQ$22</definedName>
    <definedName name="GBSCIG_NC_offshore_marketshare_2009" localSheetId="5">'[1]PM turbines market share'!$AQ$23</definedName>
    <definedName name="GBSCIG_NC_offshore_marketshare_2009">'[2]PM turbines market share'!$AQ$23</definedName>
    <definedName name="GBSCIG_NC_offshore_marketshare_2010" localSheetId="5">'[1]PM turbines market share'!$AQ$24</definedName>
    <definedName name="GBSCIG_NC_offshore_marketshare_2010">'[2]PM turbines market share'!$AQ$24</definedName>
    <definedName name="GBSCIG_NC_offshore_marketshare_2011" localSheetId="5">'[1]PM turbines market share'!$AQ$25</definedName>
    <definedName name="GBSCIG_NC_offshore_marketshare_2011">'[2]PM turbines market share'!$AQ$25</definedName>
    <definedName name="GBSCIG_NC_offshore_marketshare_2012" localSheetId="5">'[1]PM turbines market share'!$AQ$26</definedName>
    <definedName name="GBSCIG_NC_offshore_marketshare_2012">'[2]PM turbines market share'!$AQ$26</definedName>
    <definedName name="GBSCIG_NC_offshore_marketshare_2013" localSheetId="5">'[1]PM turbines market share'!$AQ$27</definedName>
    <definedName name="GBSCIG_NC_offshore_marketshare_2013">'[2]PM turbines market share'!$AQ$27</definedName>
    <definedName name="GBSCIG_NC_offshore_marketshare_2014" localSheetId="5">'[1]PM turbines market share'!$AQ$28</definedName>
    <definedName name="GBSCIG_NC_offshore_marketshare_2014">'[2]PM turbines market share'!$AQ$28</definedName>
    <definedName name="GBSCIG_NC_offshore_marketshare_2015" localSheetId="5">'[1]PM turbines market share'!$AQ$29</definedName>
    <definedName name="GBSCIG_NC_offshore_marketshare_2015">'[2]PM turbines market share'!$AQ$29</definedName>
    <definedName name="GBSCIG_NC_offshore_marketshare_2016" localSheetId="5">'[1]PM turbines market share'!$AQ$30</definedName>
    <definedName name="GBSCIG_NC_offshore_marketshare_2016">'[2]PM turbines market share'!$AQ$30</definedName>
    <definedName name="GBSCIG_NC_onshore_marketshare_1992" localSheetId="5">'[1]PM turbines market share'!$AE$6</definedName>
    <definedName name="GBSCIG_NC_onshore_marketshare_1992">'[2]PM turbines market share'!$AE$6</definedName>
    <definedName name="GBSCIG_NC_onshore_marketshare_1993" localSheetId="5">'[1]PM turbines market share'!$AE$7</definedName>
    <definedName name="GBSCIG_NC_onshore_marketshare_1993">'[2]PM turbines market share'!$AE$7</definedName>
    <definedName name="GBSCIG_NC_onshore_marketshare_1994" localSheetId="5">'[1]PM turbines market share'!$AE$8</definedName>
    <definedName name="GBSCIG_NC_onshore_marketshare_1994">'[2]PM turbines market share'!$AE$8</definedName>
    <definedName name="GBSCIG_NC_onshore_marketshare_1995" localSheetId="5">'[1]PM turbines market share'!$AE$9</definedName>
    <definedName name="GBSCIG_NC_onshore_marketshare_1995">'[2]PM turbines market share'!$AE$9</definedName>
    <definedName name="GBSCIG_NC_onshore_marketshare_1996" localSheetId="5">'[1]PM turbines market share'!$AE$10</definedName>
    <definedName name="GBSCIG_NC_onshore_marketshare_1996">'[2]PM turbines market share'!$AE$10</definedName>
    <definedName name="GBSCIG_NC_onshore_marketshare_1997" localSheetId="5">'[1]PM turbines market share'!$AE$11</definedName>
    <definedName name="GBSCIG_NC_onshore_marketshare_1997">'[2]PM turbines market share'!$AE$11</definedName>
    <definedName name="GBSCIG_NC_onshore_marketshare_1998" localSheetId="5">'[1]PM turbines market share'!$AE$12</definedName>
    <definedName name="GBSCIG_NC_onshore_marketshare_1998">'[2]PM turbines market share'!$AE$12</definedName>
    <definedName name="GBSCIG_NC_onshore_marketshare_1999" localSheetId="5">'[1]PM turbines market share'!$AE$13</definedName>
    <definedName name="GBSCIG_NC_onshore_marketshare_1999">'[2]PM turbines market share'!$AE$13</definedName>
    <definedName name="GBSCIG_NC_onshore_marketshare_2000" localSheetId="5">'[1]PM turbines market share'!$AE$14</definedName>
    <definedName name="GBSCIG_NC_onshore_marketshare_2000">'[2]PM turbines market share'!$AE$14</definedName>
    <definedName name="GBSCIG_NC_onshore_marketshare_2001" localSheetId="5">'[1]PM turbines market share'!$AE$15</definedName>
    <definedName name="GBSCIG_NC_onshore_marketshare_2001">'[2]PM turbines market share'!$AE$15</definedName>
    <definedName name="GBSCIG_NC_onshore_marketshare_2002" localSheetId="5">'[1]PM turbines market share'!$AE$16</definedName>
    <definedName name="GBSCIG_NC_onshore_marketshare_2002">'[2]PM turbines market share'!$AE$16</definedName>
    <definedName name="GBSCIG_NC_onshore_marketshare_2003" localSheetId="5">'[1]PM turbines market share'!$AE$17</definedName>
    <definedName name="GBSCIG_NC_onshore_marketshare_2003">'[2]PM turbines market share'!$AE$17</definedName>
    <definedName name="GBSCIG_NC_onshore_marketshare_2004" localSheetId="5">'[1]PM turbines market share'!$AE$18</definedName>
    <definedName name="GBSCIG_NC_onshore_marketshare_2004">'[2]PM turbines market share'!$AE$18</definedName>
    <definedName name="GBSCIG_NC_onshore_marketshare_2005" localSheetId="5">'[1]PM turbines market share'!$AE$19</definedName>
    <definedName name="GBSCIG_NC_onshore_marketshare_2005">'[2]PM turbines market share'!$AE$19</definedName>
    <definedName name="GBSCIG_NC_onshore_marketshare_2006" localSheetId="5">'[1]PM turbines market share'!$AE$20</definedName>
    <definedName name="GBSCIG_NC_onshore_marketshare_2006">'[2]PM turbines market share'!$AE$20</definedName>
    <definedName name="GBSCIG_NC_onshore_marketshare_2007" localSheetId="5">'[1]PM turbines market share'!$AE$21</definedName>
    <definedName name="GBSCIG_NC_onshore_marketshare_2007">'[2]PM turbines market share'!$AE$21</definedName>
    <definedName name="GBSCIG_NC_onshore_marketshare_2008" localSheetId="5">'[1]PM turbines market share'!$AE$22</definedName>
    <definedName name="GBSCIG_NC_onshore_marketshare_2008">'[2]PM turbines market share'!$AE$22</definedName>
    <definedName name="GBSCIG_NC_onshore_marketshare_2009" localSheetId="5">'[1]PM turbines market share'!$AE$23</definedName>
    <definedName name="GBSCIG_NC_onshore_marketshare_2009">'[2]PM turbines market share'!$AE$23</definedName>
    <definedName name="GBSCIG_NC_onshore_marketshare_2010" localSheetId="5">'[1]PM turbines market share'!$AE$24</definedName>
    <definedName name="GBSCIG_NC_onshore_marketshare_2010">'[2]PM turbines market share'!$AE$24</definedName>
    <definedName name="GBSCIG_NC_onshore_marketshare_2011" localSheetId="5">'[1]PM turbines market share'!$AE$25</definedName>
    <definedName name="GBSCIG_NC_onshore_marketshare_2011">'[2]PM turbines market share'!$AE$25</definedName>
    <definedName name="GBSCIG_NC_onshore_marketshare_2012" localSheetId="5">'[1]PM turbines market share'!$AE$26</definedName>
    <definedName name="GBSCIG_NC_onshore_marketshare_2012">'[2]PM turbines market share'!$AE$26</definedName>
    <definedName name="GBSCIG_NC_onshore_marketshare_2013" localSheetId="5">'[1]PM turbines market share'!$AE$27</definedName>
    <definedName name="GBSCIG_NC_onshore_marketshare_2013">'[2]PM turbines market share'!$AE$27</definedName>
    <definedName name="GBSCIG_NC_onshore_marketshare_2014" localSheetId="5">'[1]PM turbines market share'!$AE$28</definedName>
    <definedName name="GBSCIG_NC_onshore_marketshare_2014">'[2]PM turbines market share'!$AE$28</definedName>
    <definedName name="GBSCIG_NC_onshore_marketshare_2015" localSheetId="5">'[1]PM turbines market share'!$AE$29</definedName>
    <definedName name="GBSCIG_NC_onshore_marketshare_2015">'[2]PM turbines market share'!$AE$29</definedName>
    <definedName name="GBSCIG_NC_onshore_marketshare_2016" localSheetId="5">'[1]PM turbines market share'!$AE$30</definedName>
    <definedName name="GBSCIG_NC_onshore_marketshare_2016">'[2]PM turbines market share'!$AE$30</definedName>
    <definedName name="GBSCIG_offshore_marketshare_2003" localSheetId="5">'[1]PM turbines market share'!$AR$17</definedName>
    <definedName name="GBSCIG_offshore_marketshare_2003">'[2]PM turbines market share'!$AR$17</definedName>
    <definedName name="GBSCIG_offshore_marketshare_2004" localSheetId="5">'[1]PM turbines market share'!$AR$18</definedName>
    <definedName name="GBSCIG_offshore_marketshare_2004">'[2]PM turbines market share'!$AR$18</definedName>
    <definedName name="GBSCIG_offshore_marketshare_2005" localSheetId="5">'[1]PM turbines market share'!$AR$19</definedName>
    <definedName name="GBSCIG_offshore_marketshare_2005">'[2]PM turbines market share'!$AR$19</definedName>
    <definedName name="GBSCIG_offshore_marketshare_2006" localSheetId="5">'[1]PM turbines market share'!$AR$20</definedName>
    <definedName name="GBSCIG_offshore_marketshare_2006">'[2]PM turbines market share'!$AR$20</definedName>
    <definedName name="GBSCIG_offshore_marketshare_2007" localSheetId="5">'[1]PM turbines market share'!$AR$21</definedName>
    <definedName name="GBSCIG_offshore_marketshare_2007">'[2]PM turbines market share'!$AR$21</definedName>
    <definedName name="GBSCIG_offshore_marketshare_2008" localSheetId="5">'[1]PM turbines market share'!$AR$22</definedName>
    <definedName name="GBSCIG_offshore_marketshare_2008">'[2]PM turbines market share'!$AR$22</definedName>
    <definedName name="GBSCIG_offshore_marketshare_2009" localSheetId="5">'[1]PM turbines market share'!$AR$23</definedName>
    <definedName name="GBSCIG_offshore_marketshare_2009">'[2]PM turbines market share'!$AR$23</definedName>
    <definedName name="GBSCIG_offshore_marketshare_2010" localSheetId="5">'[1]PM turbines market share'!$AR$24</definedName>
    <definedName name="GBSCIG_offshore_marketshare_2010">'[2]PM turbines market share'!$AR$24</definedName>
    <definedName name="GBSCIG_offshore_marketshare_2011" localSheetId="5">'[1]PM turbines market share'!$AR$25</definedName>
    <definedName name="GBSCIG_offshore_marketshare_2011">'[2]PM turbines market share'!$AR$25</definedName>
    <definedName name="GBSCIG_offshore_marketshare_2012" localSheetId="5">'[1]PM turbines market share'!$AR$26</definedName>
    <definedName name="GBSCIG_offshore_marketshare_2012">'[2]PM turbines market share'!$AR$26</definedName>
    <definedName name="GBSCIG_offshore_marketshare_2013" localSheetId="5">'[1]PM turbines market share'!$AR$27</definedName>
    <definedName name="GBSCIG_offshore_marketshare_2013">'[2]PM turbines market share'!$AR$27</definedName>
    <definedName name="GBSCIG_offshore_marketshare_2014" localSheetId="5">'[1]PM turbines market share'!$AR$28</definedName>
    <definedName name="GBSCIG_offshore_marketshare_2014">'[2]PM turbines market share'!$AR$28</definedName>
    <definedName name="GBSCIG_offshore_marketshare_2015" localSheetId="5">'[1]PM turbines market share'!$AR$29</definedName>
    <definedName name="GBSCIG_offshore_marketshare_2015">'[2]PM turbines market share'!$AR$29</definedName>
    <definedName name="GBSCIG_offshore_marketshare_2016" localSheetId="5">'[1]PM turbines market share'!$AR$30</definedName>
    <definedName name="GBSCIG_offshore_marketshare_2016">'[2]PM turbines market share'!$AR$30</definedName>
    <definedName name="GBSCIG_onshore_marketshare_1992" localSheetId="5">'[1]PM turbines market share'!$AF$6</definedName>
    <definedName name="GBSCIG_onshore_marketshare_1992">'[2]PM turbines market share'!$AF$6</definedName>
    <definedName name="GBSCIG_onshore_marketshare_1993" localSheetId="5">'[1]PM turbines market share'!$AF$7</definedName>
    <definedName name="GBSCIG_onshore_marketshare_1993">'[2]PM turbines market share'!$AF$7</definedName>
    <definedName name="GBSCIG_onshore_marketshare_1994" localSheetId="5">'[1]PM turbines market share'!$AF$8</definedName>
    <definedName name="GBSCIG_onshore_marketshare_1994">'[2]PM turbines market share'!$AF$8</definedName>
    <definedName name="GBSCIG_onshore_marketshare_1995" localSheetId="5">'[1]PM turbines market share'!$AF$9</definedName>
    <definedName name="GBSCIG_onshore_marketshare_1995">'[2]PM turbines market share'!$AF$9</definedName>
    <definedName name="GBSCIG_onshore_marketshare_1996" localSheetId="5">'[1]PM turbines market share'!$AF$10</definedName>
    <definedName name="GBSCIG_onshore_marketshare_1996">'[2]PM turbines market share'!$AF$10</definedName>
    <definedName name="GBSCIG_onshore_marketshare_1997" localSheetId="5">'[1]PM turbines market share'!$AF$11</definedName>
    <definedName name="GBSCIG_onshore_marketshare_1997">'[2]PM turbines market share'!$AF$11</definedName>
    <definedName name="GBSCIG_onshore_marketshare_1998" localSheetId="5">'[1]PM turbines market share'!$AF$12</definedName>
    <definedName name="GBSCIG_onshore_marketshare_1998">'[2]PM turbines market share'!$AF$12</definedName>
    <definedName name="GBSCIG_onshore_marketshare_1999" localSheetId="5">'[1]PM turbines market share'!$AF$13</definedName>
    <definedName name="GBSCIG_onshore_marketshare_1999">'[2]PM turbines market share'!$AF$13</definedName>
    <definedName name="GBSCIG_onshore_marketshare_2000" localSheetId="5">'[1]PM turbines market share'!$AF$14</definedName>
    <definedName name="GBSCIG_onshore_marketshare_2000">'[2]PM turbines market share'!$AF$14</definedName>
    <definedName name="GBSCIG_onshore_marketshare_2001" localSheetId="5">'[1]PM turbines market share'!$AF$15</definedName>
    <definedName name="GBSCIG_onshore_marketshare_2001">'[2]PM turbines market share'!$AF$15</definedName>
    <definedName name="GBSCIG_onshore_marketshare_2002" localSheetId="5">'[1]PM turbines market share'!$AF$16</definedName>
    <definedName name="GBSCIG_onshore_marketshare_2002">'[2]PM turbines market share'!$AF$16</definedName>
    <definedName name="GBSCIG_onshore_marketshare_2003" localSheetId="5">'[1]PM turbines market share'!$AF$17</definedName>
    <definedName name="GBSCIG_onshore_marketshare_2003">'[2]PM turbines market share'!$AF$17</definedName>
    <definedName name="GBSCIG_onshore_marketshare_2004" localSheetId="5">'[1]PM turbines market share'!$AF$18</definedName>
    <definedName name="GBSCIG_onshore_marketshare_2004">'[2]PM turbines market share'!$AF$18</definedName>
    <definedName name="GBSCIG_onshore_marketshare_2005" localSheetId="5">'[1]PM turbines market share'!$AF$19</definedName>
    <definedName name="GBSCIG_onshore_marketshare_2005">'[2]PM turbines market share'!$AF$19</definedName>
    <definedName name="GBSCIG_onshore_marketshare_2006" localSheetId="5">'[1]PM turbines market share'!$AF$20</definedName>
    <definedName name="GBSCIG_onshore_marketshare_2006">'[2]PM turbines market share'!$AF$20</definedName>
    <definedName name="GBSCIG_onshore_marketshare_2007" localSheetId="5">'[1]PM turbines market share'!$AF$21</definedName>
    <definedName name="GBSCIG_onshore_marketshare_2007">'[2]PM turbines market share'!$AF$21</definedName>
    <definedName name="GBSCIG_onshore_marketshare_2008" localSheetId="5">'[1]PM turbines market share'!$AF$22</definedName>
    <definedName name="GBSCIG_onshore_marketshare_2008">'[2]PM turbines market share'!$AF$22</definedName>
    <definedName name="GBSCIG_onshore_marketshare_2009" localSheetId="5">'[1]PM turbines market share'!$AF$23</definedName>
    <definedName name="GBSCIG_onshore_marketshare_2009">'[2]PM turbines market share'!$AF$23</definedName>
    <definedName name="GBSCIG_onshore_marketshare_2010" localSheetId="5">'[1]PM turbines market share'!$AF$24</definedName>
    <definedName name="GBSCIG_onshore_marketshare_2010">'[2]PM turbines market share'!$AF$24</definedName>
    <definedName name="GBSCIG_onshore_marketshare_2011" localSheetId="5">'[1]PM turbines market share'!$AF$25</definedName>
    <definedName name="GBSCIG_onshore_marketshare_2011">'[2]PM turbines market share'!$AF$25</definedName>
    <definedName name="GBSCIG_onshore_marketshare_2012" localSheetId="5">'[1]PM turbines market share'!$AF$26</definedName>
    <definedName name="GBSCIG_onshore_marketshare_2012">'[2]PM turbines market share'!$AF$26</definedName>
    <definedName name="GBSCIG_onshore_marketshare_2013" localSheetId="5">'[1]PM turbines market share'!$AF$27</definedName>
    <definedName name="GBSCIG_onshore_marketshare_2013">'[2]PM turbines market share'!$AF$27</definedName>
    <definedName name="GBSCIG_onshore_marketshare_2014" localSheetId="5">'[1]PM turbines market share'!$AF$28</definedName>
    <definedName name="GBSCIG_onshore_marketshare_2014">'[2]PM turbines market share'!$AF$28</definedName>
    <definedName name="GBSCIG_onshore_marketshare_2015" localSheetId="5">'[1]PM turbines market share'!$AF$29</definedName>
    <definedName name="GBSCIG_onshore_marketshare_2015">'[2]PM turbines market share'!$AF$29</definedName>
    <definedName name="GBSCIG_onshore_marketshare_2016" localSheetId="5">'[1]PM turbines market share'!$AF$30</definedName>
    <definedName name="GBSCIG_onshore_marketshare_2016">'[2]PM turbines market share'!$AF$30</definedName>
    <definedName name="GBWRIG_onshore_marketshare_1992" localSheetId="5">'[1]PM turbines market share'!$AG$6</definedName>
    <definedName name="GBWRIG_onshore_marketshare_1992">'[2]PM turbines market share'!$AG$6</definedName>
    <definedName name="GBWRIG_onshore_marketshare_1993" localSheetId="5">'[1]PM turbines market share'!$AG$7</definedName>
    <definedName name="GBWRIG_onshore_marketshare_1993">'[2]PM turbines market share'!$AG$7</definedName>
    <definedName name="GBWRIG_onshore_marketshare_1994" localSheetId="5">'[1]PM turbines market share'!$AG$8</definedName>
    <definedName name="GBWRIG_onshore_marketshare_1994">'[2]PM turbines market share'!$AG$8</definedName>
    <definedName name="GBWRIG_onshore_marketshare_1995" localSheetId="5">'[1]PM turbines market share'!$AG$9</definedName>
    <definedName name="GBWRIG_onshore_marketshare_1995">'[2]PM turbines market share'!$AG$9</definedName>
    <definedName name="GBWRIG_onshore_marketshare_1996" localSheetId="5">'[1]PM turbines market share'!$AG$10</definedName>
    <definedName name="GBWRIG_onshore_marketshare_1996">'[2]PM turbines market share'!$AG$10</definedName>
    <definedName name="GBWRIG_onshore_marketshare_1997" localSheetId="5">'[1]PM turbines market share'!$AG$11</definedName>
    <definedName name="GBWRIG_onshore_marketshare_1997">'[2]PM turbines market share'!$AG$11</definedName>
    <definedName name="GBWRIG_onshore_marketshare_1998" localSheetId="5">'[1]PM turbines market share'!$AG$12</definedName>
    <definedName name="GBWRIG_onshore_marketshare_1998">'[2]PM turbines market share'!$AG$12</definedName>
    <definedName name="GBWRIG_onshore_marketshare_1999" localSheetId="5">'[1]PM turbines market share'!$AG$13</definedName>
    <definedName name="GBWRIG_onshore_marketshare_1999">'[2]PM turbines market share'!$AG$13</definedName>
    <definedName name="GBWRIG_onshore_marketshare_2000" localSheetId="5">'[1]PM turbines market share'!$AG$14</definedName>
    <definedName name="GBWRIG_onshore_marketshare_2000">'[2]PM turbines market share'!$AG$14</definedName>
    <definedName name="GBWRIG_onshore_marketshare_2001" localSheetId="5">'[1]PM turbines market share'!$AG$15</definedName>
    <definedName name="GBWRIG_onshore_marketshare_2001">'[2]PM turbines market share'!$AG$15</definedName>
    <definedName name="GBWRIG_onshore_marketshare_2002" localSheetId="5">'[1]PM turbines market share'!$AG$16</definedName>
    <definedName name="GBWRIG_onshore_marketshare_2002">'[2]PM turbines market share'!$AG$16</definedName>
    <definedName name="GBWRIG_onshore_marketshare_2003" localSheetId="5">'[1]PM turbines market share'!$AG$17</definedName>
    <definedName name="GBWRIG_onshore_marketshare_2003">'[2]PM turbines market share'!$AG$17</definedName>
    <definedName name="GBWRIG_onshore_marketshare_2004" localSheetId="5">'[1]PM turbines market share'!$AG$18</definedName>
    <definedName name="GBWRIG_onshore_marketshare_2004">'[2]PM turbines market share'!$AG$18</definedName>
    <definedName name="GBWRIG_onshore_marketshare_2005" localSheetId="5">'[1]PM turbines market share'!$AG$19</definedName>
    <definedName name="GBWRIG_onshore_marketshare_2005">'[2]PM turbines market share'!$AG$19</definedName>
    <definedName name="GBWRIG_onshore_marketshare_2006" localSheetId="5">'[1]PM turbines market share'!$AG$20</definedName>
    <definedName name="GBWRIG_onshore_marketshare_2006">'[2]PM turbines market share'!$AG$20</definedName>
    <definedName name="GBWRIG_onshore_marketshare_2007" localSheetId="5">'[1]PM turbines market share'!$AG$21</definedName>
    <definedName name="GBWRIG_onshore_marketshare_2007">'[2]PM turbines market share'!$AG$21</definedName>
    <definedName name="GBWRIG_onshore_marketshare_2008" localSheetId="5">'[1]PM turbines market share'!$AG$22</definedName>
    <definedName name="GBWRIG_onshore_marketshare_2008">'[2]PM turbines market share'!$AG$22</definedName>
    <definedName name="GBWRIG_onshore_marketshare_2009" localSheetId="5">'[1]PM turbines market share'!$AG$23</definedName>
    <definedName name="GBWRIG_onshore_marketshare_2009">'[2]PM turbines market share'!$AG$23</definedName>
    <definedName name="GBWRIG_onshore_marketshare_2010" localSheetId="5">'[1]PM turbines market share'!$AG$24</definedName>
    <definedName name="GBWRIG_onshore_marketshare_2010">'[2]PM turbines market share'!$AG$24</definedName>
    <definedName name="GBWRIG_onshore_marketshare_2011" localSheetId="5">'[1]PM turbines market share'!$AG$25</definedName>
    <definedName name="GBWRIG_onshore_marketshare_2011">'[2]PM turbines market share'!$AG$25</definedName>
    <definedName name="GBWRIG_onshore_marketshare_2012" localSheetId="5">'[1]PM turbines market share'!$AG$26</definedName>
    <definedName name="GBWRIG_onshore_marketshare_2012">'[2]PM turbines market share'!$AG$26</definedName>
    <definedName name="GBWRIG_onshore_marketshare_2013" localSheetId="5">'[1]PM turbines market share'!$AG$27</definedName>
    <definedName name="GBWRIG_onshore_marketshare_2013">'[2]PM turbines market share'!$AG$27</definedName>
    <definedName name="GBWRIG_onshore_marketshare_2014" localSheetId="5">'[1]PM turbines market share'!$AG$28</definedName>
    <definedName name="GBWRIG_onshore_marketshare_2014">'[2]PM turbines market share'!$AG$28</definedName>
    <definedName name="GBWRIG_onshore_marketshare_2015" localSheetId="5">'[1]PM turbines market share'!$AG$29</definedName>
    <definedName name="GBWRIG_onshore_marketshare_2015">'[2]PM turbines market share'!$AG$29</definedName>
    <definedName name="GBWRIG_onshore_marketshare_2016" localSheetId="5">'[1]PM turbines market share'!$AG$30</definedName>
    <definedName name="GBWRIG_onshore_marketshare_2016">'[2]PM turbines market share'!$AG$30</definedName>
    <definedName name="Generatingsets_Production_Dy_S" localSheetId="5">'[1]Calc-flow'!#REF!</definedName>
    <definedName name="Generatingsets_Production_Dy_S">'[2]Calc-flow'!#REF!</definedName>
    <definedName name="Generatingsets_Production_Nd_S" localSheetId="5">'[1]Calc-flow'!#REF!</definedName>
    <definedName name="Generatingsets_Production_Nd_S">'[2]Calc-flow'!#REF!</definedName>
    <definedName name="Generatingsets_Production_Pr_S" localSheetId="5">'[1]Calc-flow'!#REF!</definedName>
    <definedName name="Generatingsets_Production_Pr_S">'[2]Calc-flow'!#REF!</definedName>
    <definedName name="Generatingsets_Production_Tb_S" localSheetId="5">'[1]Calc-flow'!#REF!</definedName>
    <definedName name="Generatingsets_Production_Tb_S">'[2]Calc-flow'!#REF!</definedName>
    <definedName name="HEV_Consumption_Dy" localSheetId="5">'[1]Calc-flow'!#REF!</definedName>
    <definedName name="HEV_Consumption_Dy">'[2]Calc-flow'!#REF!</definedName>
    <definedName name="HEV_Consumption_Nd" localSheetId="5">'[1]Calc-flow'!#REF!</definedName>
    <definedName name="HEV_Consumption_Nd">'[2]Calc-flow'!#REF!</definedName>
    <definedName name="HEV_Consumption_Pr" localSheetId="5">'[1]Calc-flow'!#REF!</definedName>
    <definedName name="HEV_Consumption_Pr">'[2]Calc-flow'!#REF!</definedName>
    <definedName name="HEV_Consumption_Tb" localSheetId="5">'[1]Calc-flow'!#REF!</definedName>
    <definedName name="HEV_Consumption_Tb">'[2]Calc-flow'!#REF!</definedName>
    <definedName name="HEV_Export_Nd" localSheetId="5">'[1]Calc-flow'!$D$224</definedName>
    <definedName name="HEV_Export_Nd" localSheetId="4">'[2]Calc-flow'!$D$224</definedName>
    <definedName name="HEV_Export_Nd">MFA!$D$224</definedName>
    <definedName name="HEV_Exports_Dy" localSheetId="5">'[1]Calc-flow'!$D$225</definedName>
    <definedName name="HEV_Exports_Dy" localSheetId="4">'[2]Calc-flow'!$D$225</definedName>
    <definedName name="HEV_Exports_Dy">MFA!$D$225</definedName>
    <definedName name="HEV_Exports_Pr" localSheetId="5">'[1]Calc-flow'!$D$226</definedName>
    <definedName name="HEV_Exports_Pr" localSheetId="4">'[2]Calc-flow'!$D$226</definedName>
    <definedName name="HEV_Exports_Pr">MFA!$D$226</definedName>
    <definedName name="HEV_Exports_Tb" localSheetId="5">'[1]Calc-flow'!$D$227</definedName>
    <definedName name="HEV_Exports_Tb" localSheetId="4">'[2]Calc-flow'!$D$227</definedName>
    <definedName name="HEV_Exports_Tb">MFA!$D$227</definedName>
    <definedName name="HEV_Imports_Dy" localSheetId="5">'[1]Calc-flow'!$D$185</definedName>
    <definedName name="HEV_Imports_Dy" localSheetId="4">'[2]Calc-flow'!$D$185</definedName>
    <definedName name="HEV_Imports_Dy">MFA!$D$185</definedName>
    <definedName name="HEV_Imports_Nd" localSheetId="5">'[1]Calc-flow'!$D$184</definedName>
    <definedName name="HEV_Imports_Nd" localSheetId="4">'[2]Calc-flow'!$D$184</definedName>
    <definedName name="HEV_Imports_Nd">MFA!$D$184</definedName>
    <definedName name="HEV_Imports_Pr" localSheetId="5">'[1]Calc-flow'!$D$186</definedName>
    <definedName name="HEV_Imports_Pr" localSheetId="4">'[2]Calc-flow'!$D$186</definedName>
    <definedName name="HEV_Imports_Pr">MFA!$D$186</definedName>
    <definedName name="HEV_Imports_Tb" localSheetId="5">'[1]Calc-flow'!$D$187</definedName>
    <definedName name="HEV_Imports_Tb" localSheetId="4">'[2]Calc-flow'!$D$187</definedName>
    <definedName name="HEV_Imports_Tb">MFA!$D$187</definedName>
    <definedName name="HEV_Production_Dy" localSheetId="5">'[1]Calc-flow'!$D$164</definedName>
    <definedName name="HEV_Production_Dy" localSheetId="4">'[2]Calc-flow'!$D$164</definedName>
    <definedName name="HEV_Production_Dy">MFA!$D$164</definedName>
    <definedName name="HEV_Production_Nd" localSheetId="5">'[1]Calc-flow'!$D$163</definedName>
    <definedName name="HEV_Production_Nd" localSheetId="4">'[2]Calc-flow'!$D$163</definedName>
    <definedName name="HEV_Production_Nd">MFA!$D$163</definedName>
    <definedName name="HEV_Production_Pr" localSheetId="5">'[1]Calc-flow'!$D$165</definedName>
    <definedName name="HEV_Production_Pr" localSheetId="4">'[2]Calc-flow'!$D$165</definedName>
    <definedName name="HEV_Production_Pr">'Uncertainty analysis_CV'!$D$165</definedName>
    <definedName name="HEV_Production_Tb" localSheetId="5">'[1]Calc-flow'!$D$166</definedName>
    <definedName name="HEV_Production_Tb" localSheetId="4">'[2]Calc-flow'!$D$166</definedName>
    <definedName name="HEV_Production_Tb">MFA!$D$166</definedName>
    <definedName name="Imports_of_PM___Dy" localSheetId="5">'[1]Calc-flow'!#REF!</definedName>
    <definedName name="Imports_of_PM___Dy">'[2]Calc-flow'!#REF!</definedName>
    <definedName name="Imports_of_PM___Nd" localSheetId="5">'[1]Calc-flow'!#REF!</definedName>
    <definedName name="Imports_of_PM___Nd">'[2]Calc-flow'!#REF!</definedName>
    <definedName name="Imports_of_PM___Pr" localSheetId="5">'[1]Calc-flow'!#REF!</definedName>
    <definedName name="Imports_of_PM___Pr">'[2]Calc-flow'!#REF!</definedName>
    <definedName name="Imports_of_PM___Tb" localSheetId="5">'[1]Calc-flow'!#REF!</definedName>
    <definedName name="Imports_of_PM___Tb">'[2]Calc-flow'!#REF!</definedName>
    <definedName name="InUseStock_WT_Dy" localSheetId="5">'[1]Calc-flow'!#REF!</definedName>
    <definedName name="InUseStock_WT_Dy">'[2]Calc-flow'!#REF!</definedName>
    <definedName name="InUseStock_WT_Nd" localSheetId="5">'[1]Calc-flow'!#REF!</definedName>
    <definedName name="InUseStock_WT_Nd">'[2]Calc-flow'!#REF!</definedName>
    <definedName name="InUseStock_WT_Pr" localSheetId="5">'[1]Calc-flow'!#REF!</definedName>
    <definedName name="InUseStock_WT_Pr">'[2]Calc-flow'!#REF!</definedName>
    <definedName name="InUseStock_WT_Tb" localSheetId="5">'[1]Calc-flow'!#REF!</definedName>
    <definedName name="InUseStock_WT_Tb">'[2]Calc-flow'!#REF!</definedName>
    <definedName name="Loss_PMmanufacturing_S" localSheetId="5">'[1]Calc-flow'!#REF!</definedName>
    <definedName name="Loss_PMmanufacturing_S">'[2]Calc-flow'!#REF!</definedName>
    <definedName name="Material_name">[3]Intro!$C$14</definedName>
    <definedName name="Material_Symbol">[3]Intro!$D$14</definedName>
    <definedName name="NdFeB_PM_consumption___Dy" localSheetId="5">'[1]Calc-flow'!#REF!</definedName>
    <definedName name="NdFeB_PM_consumption___Dy">'[2]Calc-flow'!#REF!</definedName>
    <definedName name="NdFeB_PM_consumption___Nd" localSheetId="5">'[1]Calc-flow'!#REF!</definedName>
    <definedName name="NdFeB_PM_consumption___Nd">'[2]Calc-flow'!#REF!</definedName>
    <definedName name="NdFeB_PM_consumption___Pr" localSheetId="5">'[1]Calc-flow'!#REF!</definedName>
    <definedName name="NdFeB_PM_consumption___Pr">'[2]Calc-flow'!#REF!</definedName>
    <definedName name="NdFeB_PM_consumption___Tb" localSheetId="5">'[1]Calc-flow'!#REF!</definedName>
    <definedName name="NdFeB_PM_consumption___Tb">'[2]Calc-flow'!#REF!</definedName>
    <definedName name="NdFeB_PM_production___Dy" localSheetId="5">'[1]Calc-flow'!#REF!</definedName>
    <definedName name="NdFeB_PM_production___Dy">'[2]Calc-flow'!#REF!</definedName>
    <definedName name="NdFeB_PM_production___Nd" localSheetId="5">'[1]Calc-flow'!#REF!</definedName>
    <definedName name="NdFeB_PM_production___Nd">'[2]Calc-flow'!#REF!</definedName>
    <definedName name="NdFeB_PM_production___Pr" localSheetId="5">'[1]Calc-flow'!#REF!</definedName>
    <definedName name="NdFeB_PM_production___Pr">'[2]Calc-flow'!#REF!</definedName>
    <definedName name="NdFeB_PM_production___Tb" localSheetId="5">'[1]Calc-flow'!#REF!</definedName>
    <definedName name="NdFeB_PM_production___Tb">'[2]Calc-flow'!#REF!</definedName>
    <definedName name="NewWTinstallation_Dy_S" localSheetId="5">'[1]Calc-flow'!$D$242</definedName>
    <definedName name="NewWTinstallation_Dy_S" localSheetId="4">'[2]Calc-flow'!$D$242</definedName>
    <definedName name="NewWTinstallation_Dy_S">MFA!$D$242</definedName>
    <definedName name="NewWTinstallation_Nd_S" localSheetId="5">'[1]Calc-flow'!$D$241</definedName>
    <definedName name="NewWTinstallation_Nd_S" localSheetId="4">'[2]Calc-flow'!$D$241</definedName>
    <definedName name="NewWTinstallation_Nd_S">MFA!$D$241</definedName>
    <definedName name="NewWTinstallation_Pr_S" localSheetId="5">'[1]Calc-flow'!$D$243</definedName>
    <definedName name="NewWTinstallation_Pr_S" localSheetId="4">'[2]Calc-flow'!$D$243</definedName>
    <definedName name="NewWTinstallation_Pr_S">MFA!$D$243</definedName>
    <definedName name="NewWTinstallation_Tb_S" localSheetId="5">'[1]Calc-flow'!$D$244</definedName>
    <definedName name="NewWTinstallation_Tb_S" localSheetId="4">'[2]Calc-flow'!$D$244</definedName>
    <definedName name="NewWTinstallation_Tb_S">MFA!$D$244</definedName>
    <definedName name="Offshore__Cumulativeinstallation_2017" localSheetId="5">'[4]Wind turbines '!$I$9</definedName>
    <definedName name="Offshore__Cumulativeinstallation_2017">'[5]Wind turbines '!$I$9</definedName>
    <definedName name="Offshore__Cumulativeinstallation_2018" localSheetId="5">'[4]Wind turbines '!$I$10</definedName>
    <definedName name="Offshore__Cumulativeinstallation_2018">'[5]Wind turbines '!$I$10</definedName>
    <definedName name="Offshore__Cumulativeinstallation_2019">'[2]Wind turbines '!$J$11</definedName>
    <definedName name="Offshore__Cumulativeinstallation_2020">'[2]Wind turbines '!$J$12</definedName>
    <definedName name="Offshore__Cumulativeinstallation_2021" localSheetId="5">'[4]Wind turbines '!$I$13</definedName>
    <definedName name="Offshore__Cumulativeinstallation_2021">'[5]Wind turbines '!$I$13</definedName>
    <definedName name="Offshore__Newinstallation_2003" localSheetId="5">'[1]Wind turbines '!$J$33</definedName>
    <definedName name="Offshore__Newinstallation_2003">'[2]Wind turbines '!$J$33</definedName>
    <definedName name="Offshore__Newinstallation_2004" localSheetId="5">'[1]Wind turbines '!$J$34</definedName>
    <definedName name="Offshore__Newinstallation_2004">'[2]Wind turbines '!$J$34</definedName>
    <definedName name="Offshore__Newinstallation_2005" localSheetId="5">'[1]Wind turbines '!$J$35</definedName>
    <definedName name="Offshore__Newinstallation_2005">'[2]Wind turbines '!$J$35</definedName>
    <definedName name="Offshore__Newinstallation_2006" localSheetId="5">'[1]Wind turbines '!$J$36</definedName>
    <definedName name="Offshore__Newinstallation_2006">'[2]Wind turbines '!$J$36</definedName>
    <definedName name="Offshore__Newinstallation_2007" localSheetId="5">'[1]Wind turbines '!$J$37</definedName>
    <definedName name="Offshore__Newinstallation_2007">'[2]Wind turbines '!$J$37</definedName>
    <definedName name="Offshore__Newinstallation_2008" localSheetId="5">'[1]Wind turbines '!$J$38</definedName>
    <definedName name="Offshore__Newinstallation_2008">'[2]Wind turbines '!$J$38</definedName>
    <definedName name="Offshore__Newinstallation_2009" localSheetId="5">'[1]Wind turbines '!$J$39</definedName>
    <definedName name="Offshore__Newinstallation_2009">'[2]Wind turbines '!$J$39</definedName>
    <definedName name="Offshore__Newinstallation_2010" localSheetId="5">'[1]Wind turbines '!$J$40</definedName>
    <definedName name="Offshore__Newinstallation_2010">'[2]Wind turbines '!$J$40</definedName>
    <definedName name="Offshore__Newinstallation_2011" localSheetId="5">'[1]Wind turbines '!$J$41</definedName>
    <definedName name="Offshore__Newinstallation_2011">'[2]Wind turbines '!$J$41</definedName>
    <definedName name="Offshore__Newinstallation_2012" localSheetId="5">'[1]Wind turbines '!$J$42</definedName>
    <definedName name="Offshore__Newinstallation_2012">'[2]Wind turbines '!$J$42</definedName>
    <definedName name="Offshore__Newinstallation_2013" localSheetId="5">'[1]Wind turbines '!$J$43</definedName>
    <definedName name="Offshore__Newinstallation_2013">'[2]Wind turbines '!$J$43</definedName>
    <definedName name="Offshore__Newinstallation_2014" localSheetId="5">'[1]Wind turbines '!$J$44</definedName>
    <definedName name="Offshore__Newinstallation_2014">'[2]Wind turbines '!$J$44</definedName>
    <definedName name="Offshore__Newinstallation_2015" localSheetId="5">'[1]Wind turbines '!$J$45</definedName>
    <definedName name="Offshore__Newinstallation_2015">'[2]Wind turbines '!$J$45</definedName>
    <definedName name="Offshore__Newinstallation_2016" localSheetId="5">'[1]Wind turbines '!$J$46</definedName>
    <definedName name="Offshore__Newinstallation_2016">'[2]Wind turbines '!$J$46</definedName>
    <definedName name="Offshore__Newinstallation_2017" localSheetId="5">'[4]Wind turbines '!$I$2</definedName>
    <definedName name="Offshore__Newinstallation_2017">'[5]Wind turbines '!$I$2</definedName>
    <definedName name="Offshore__Newinstallation_2018" localSheetId="5">'[4]Wind turbines '!$I$3</definedName>
    <definedName name="Offshore__Newinstallation_2018">'[5]Wind turbines '!$I$3</definedName>
    <definedName name="Offshore__Newinstallation_2019" localSheetId="5">'[4]Wind turbines '!$I$4</definedName>
    <definedName name="Offshore__Newinstallation_2019">'[5]Wind turbines '!$I$4</definedName>
    <definedName name="Offshore__Newinstallation_2020" localSheetId="5">'[4]Wind turbines '!$I$5</definedName>
    <definedName name="Offshore__Newinstallation_2020">'[5]Wind turbines '!$I$5</definedName>
    <definedName name="Offshore__Newinstallation_2021" localSheetId="5">'[4]Wind turbines '!$I$6</definedName>
    <definedName name="Offshore__Newinstallation_2021">'[5]Wind turbines '!$I$6</definedName>
    <definedName name="OffWTinstallation_Dy" localSheetId="5">'[1]Calc-flow'!#REF!</definedName>
    <definedName name="OffWTinstallation_Dy">'[2]Calc-flow'!#REF!</definedName>
    <definedName name="OffWTinstallation_Nd" localSheetId="5">'[1]Calc-flow'!#REF!</definedName>
    <definedName name="OffWTinstallation_Nd">'[2]Calc-flow'!#REF!</definedName>
    <definedName name="OffWTinstallation_Pr" localSheetId="5">'[1]Calc-flow'!#REF!</definedName>
    <definedName name="OffWTinstallation_Pr">'[2]Calc-flow'!#REF!</definedName>
    <definedName name="OffWTinstallation_Tb" localSheetId="5">'[1]Calc-flow'!#REF!</definedName>
    <definedName name="OffWTinstallation_Tb">'[2]Calc-flow'!#REF!</definedName>
    <definedName name="Onshore__Cumulativeinstallation_2017" localSheetId="5">'[4]Wind turbines '!$B$9</definedName>
    <definedName name="Onshore__Cumulativeinstallation_2017">'[5]Wind turbines '!$B$9</definedName>
    <definedName name="Onshore__Cumulativeinstallation_2018" localSheetId="5">'[4]Wind turbines '!$B$10</definedName>
    <definedName name="Onshore__Cumulativeinstallation_2018">'[5]Wind turbines '!$B$10</definedName>
    <definedName name="Onshore__Cumulativeinstallation_2019" localSheetId="5">'[4]Wind turbines '!$B$11</definedName>
    <definedName name="Onshore__Cumulativeinstallation_2019">'[5]Wind turbines '!$B$11</definedName>
    <definedName name="Onshore__Cumulativeinstallation_2020" localSheetId="5">'[4]Wind turbines '!$B$12</definedName>
    <definedName name="Onshore__Cumulativeinstallation_2020">'[5]Wind turbines '!$B$12</definedName>
    <definedName name="Onshore__Cumulativeinstallation_2021" localSheetId="5">'[4]Wind turbines '!$B$13</definedName>
    <definedName name="Onshore__Cumulativeinstallation_2021">'[5]Wind turbines '!$B$13</definedName>
    <definedName name="Onshore__Newinstallation_1992" localSheetId="5">'[1]Wind turbines '!$B$22</definedName>
    <definedName name="Onshore__Newinstallation_1992">'[2]Wind turbines '!$B$22</definedName>
    <definedName name="Onshore__Newinstallation_1993" localSheetId="5">'[1]Wind turbines '!$B$23</definedName>
    <definedName name="Onshore__Newinstallation_1993">'[2]Wind turbines '!$B$23</definedName>
    <definedName name="Onshore__Newinstallation_1994" localSheetId="5">'[1]Wind turbines '!$B$24</definedName>
    <definedName name="Onshore__Newinstallation_1994">'[2]Wind turbines '!$B$24</definedName>
    <definedName name="Onshore__Newinstallation_1995" localSheetId="5">'[1]Wind turbines '!$B$25</definedName>
    <definedName name="Onshore__Newinstallation_1995">'[2]Wind turbines '!$B$25</definedName>
    <definedName name="Onshore__Newinstallation_1996" localSheetId="5">'[1]Wind turbines '!$B$26</definedName>
    <definedName name="Onshore__Newinstallation_1996">'[2]Wind turbines '!$B$26</definedName>
    <definedName name="Onshore__Newinstallation_1997" localSheetId="5">'[1]Wind turbines '!$B$27</definedName>
    <definedName name="Onshore__Newinstallation_1997">'[2]Wind turbines '!$B$27</definedName>
    <definedName name="Onshore__Newinstallation_1998" localSheetId="5">'[1]Wind turbines '!$B$28</definedName>
    <definedName name="Onshore__Newinstallation_1998">'[2]Wind turbines '!$B$28</definedName>
    <definedName name="Onshore__Newinstallation_1999" localSheetId="5">'[1]Wind turbines '!$B$29</definedName>
    <definedName name="Onshore__Newinstallation_1999">'[2]Wind turbines '!$B$29</definedName>
    <definedName name="Onshore__Newinstallation_2000" localSheetId="5">'[1]Wind turbines '!$B$30</definedName>
    <definedName name="Onshore__Newinstallation_2000">'[2]Wind turbines '!$B$30</definedName>
    <definedName name="Onshore__Newinstallation_2001" localSheetId="5">'[1]Wind turbines '!$B$31</definedName>
    <definedName name="Onshore__Newinstallation_2001">'[2]Wind turbines '!$B$31</definedName>
    <definedName name="Onshore__Newinstallation_2002" localSheetId="5">'[1]Wind turbines '!$B$32</definedName>
    <definedName name="Onshore__Newinstallation_2002">'[2]Wind turbines '!$B$32</definedName>
    <definedName name="Onshore__Newinstallation_2003" localSheetId="5">'[1]Wind turbines '!$B$33</definedName>
    <definedName name="Onshore__Newinstallation_2003">'[2]Wind turbines '!$B$33</definedName>
    <definedName name="Onshore__Newinstallation_2004" localSheetId="5">'[1]Wind turbines '!$B$34</definedName>
    <definedName name="Onshore__Newinstallation_2004">'[2]Wind turbines '!$B$34</definedName>
    <definedName name="Onshore__Newinstallation_2005" localSheetId="5">'[1]Wind turbines '!$B$35</definedName>
    <definedName name="Onshore__Newinstallation_2005">'[2]Wind turbines '!$B$35</definedName>
    <definedName name="Onshore__Newinstallation_2006" localSheetId="5">'[1]Wind turbines '!$B$36</definedName>
    <definedName name="Onshore__Newinstallation_2006">'[2]Wind turbines '!$B$36</definedName>
    <definedName name="Onshore__Newinstallation_2007" localSheetId="5">'[1]Wind turbines '!$B$37</definedName>
    <definedName name="Onshore__Newinstallation_2007">'[2]Wind turbines '!$B$37</definedName>
    <definedName name="Onshore__Newinstallation_2008" localSheetId="5">'[1]Wind turbines '!$B$38</definedName>
    <definedName name="Onshore__Newinstallation_2008">'[2]Wind turbines '!$B$38</definedName>
    <definedName name="Onshore__Newinstallation_2009" localSheetId="5">'[1]Wind turbines '!$B$39</definedName>
    <definedName name="Onshore__Newinstallation_2009">'[2]Wind turbines '!$B$39</definedName>
    <definedName name="Onshore__Newinstallation_2010" localSheetId="5">'[1]Wind turbines '!$B$40</definedName>
    <definedName name="Onshore__Newinstallation_2010">'[2]Wind turbines '!$B$40</definedName>
    <definedName name="Onshore__Newinstallation_2011" localSheetId="5">'[1]Wind turbines '!$B$41</definedName>
    <definedName name="Onshore__Newinstallation_2011">'[2]Wind turbines '!$B$41</definedName>
    <definedName name="Onshore__Newinstallation_2012" localSheetId="5">'[1]Wind turbines '!$B$42</definedName>
    <definedName name="Onshore__Newinstallation_2012">'[2]Wind turbines '!$B$42</definedName>
    <definedName name="Onshore__Newinstallation_2013" localSheetId="5">'[1]Wind turbines '!$B$43</definedName>
    <definedName name="Onshore__Newinstallation_2013">'[2]Wind turbines '!$B$43</definedName>
    <definedName name="Onshore__Newinstallation_2014" localSheetId="5">'[1]Wind turbines '!$B$44</definedName>
    <definedName name="Onshore__Newinstallation_2014">'[2]Wind turbines '!$B$44</definedName>
    <definedName name="Onshore__Newinstallation_2015" localSheetId="5">'[1]Wind turbines '!$B$45</definedName>
    <definedName name="Onshore__Newinstallation_2015">'[2]Wind turbines '!$B$45</definedName>
    <definedName name="Onshore__Newinstallation_2016" localSheetId="5">'[1]Wind turbines '!$B$46</definedName>
    <definedName name="Onshore__Newinstallation_2016">'[2]Wind turbines '!$B$46</definedName>
    <definedName name="Onshore__Newinstallation_2017" localSheetId="5">'[4]Wind turbines '!$B$2</definedName>
    <definedName name="Onshore__Newinstallation_2017">'[5]Wind turbines '!$B$2</definedName>
    <definedName name="Onshore__Newinstallation_2018" localSheetId="5">'[4]Wind turbines '!$B$3</definedName>
    <definedName name="Onshore__Newinstallation_2018">'[5]Wind turbines '!$B$3</definedName>
    <definedName name="Onshore__Newinstallation_2019" localSheetId="5">'[4]Wind turbines '!$B$4</definedName>
    <definedName name="Onshore__Newinstallation_2019">'[5]Wind turbines '!$B$4</definedName>
    <definedName name="Onshore__Newinstallation_2020" localSheetId="5">'[4]Wind turbines '!$B$5</definedName>
    <definedName name="Onshore__Newinstallation_2020">'[5]Wind turbines '!$B$5</definedName>
    <definedName name="Onshore__Newinstallation_2021" localSheetId="5">'[4]Wind turbines '!$B$6</definedName>
    <definedName name="Onshore__Newinstallation_2021">'[5]Wind turbines '!$B$6</definedName>
    <definedName name="OtherEVapplications_Dy" localSheetId="5">'[1]Calc-flow'!$D$65</definedName>
    <definedName name="OtherEVapplications_Dy" localSheetId="4">'[2]Calc-flow'!$D$65</definedName>
    <definedName name="OtherEVapplications_Dy">'Uncertainty analysis_CV'!$D$65</definedName>
    <definedName name="OtherEVapplications_Nd" localSheetId="5">'[1]Calc-flow'!$D$64</definedName>
    <definedName name="OtherEVapplications_Nd" localSheetId="4">'[2]Calc-flow'!$D$64</definedName>
    <definedName name="OtherEVapplications_Nd">MFA!$D$64</definedName>
    <definedName name="OtherEVapplications_Pr" localSheetId="5">'[1]Calc-flow'!$D$66</definedName>
    <definedName name="OtherEVapplications_Pr" localSheetId="4">'[2]Calc-flow'!$D$66</definedName>
    <definedName name="OtherEVapplications_Pr">MFA!$D$66</definedName>
    <definedName name="OtherEVapplications_Tb" localSheetId="5">'[1]Calc-flow'!$D$67</definedName>
    <definedName name="OtherEVapplications_Tb" localSheetId="4">'[2]Calc-flow'!$D$67</definedName>
    <definedName name="OtherEVapplications_Tb">'Uncertainty analysis_CV'!$H$125</definedName>
    <definedName name="OtherREEcompounds_applications_S" localSheetId="5">'[1]Calc-flow'!#REF!</definedName>
    <definedName name="OtherREEcompounds_applications_S">'[2]Calc-flow'!#REF!</definedName>
    <definedName name="OtherREEmetals_applications_S" localSheetId="5">'[1]Calc-flow'!#REF!</definedName>
    <definedName name="OtherREEmetals_applications_S">'[2]Calc-flow'!#REF!</definedName>
    <definedName name="PHEV_Consumption_Dy" localSheetId="5">'[1]Calc-flow'!#REF!</definedName>
    <definedName name="PHEV_Consumption_Dy">'[2]Calc-flow'!#REF!</definedName>
    <definedName name="PHEV_Consumption_Nd" localSheetId="5">'[1]Calc-flow'!#REF!</definedName>
    <definedName name="PHEV_Consumption_Nd">'[2]Calc-flow'!#REF!</definedName>
    <definedName name="PHEV_Consumption_Pr" localSheetId="5">'[1]Calc-flow'!#REF!</definedName>
    <definedName name="PHEV_Consumption_Pr">'[2]Calc-flow'!#REF!</definedName>
    <definedName name="PHEV_Consumption_Tb" localSheetId="5">'[1]Calc-flow'!#REF!</definedName>
    <definedName name="PHEV_Consumption_Tb">'[2]Calc-flow'!#REF!</definedName>
    <definedName name="PHEV_Exports_Dy" localSheetId="5">'[1]Calc-flow'!$D$231</definedName>
    <definedName name="PHEV_Exports_Dy" localSheetId="4">'[2]Calc-flow'!$D$231</definedName>
    <definedName name="PHEV_Exports_Dy">MFA!$D$231</definedName>
    <definedName name="PHEV_Exports_Nd" localSheetId="5">'[1]Calc-flow'!$D$230</definedName>
    <definedName name="PHEV_Exports_Nd" localSheetId="4">'[2]Calc-flow'!$D$230</definedName>
    <definedName name="PHEV_Exports_Nd">MFA!$D$230</definedName>
    <definedName name="PHEV_Exports_Pr" localSheetId="5">'[1]Calc-flow'!$D$232</definedName>
    <definedName name="PHEV_Exports_Pr" localSheetId="4">'[2]Calc-flow'!$D$232</definedName>
    <definedName name="PHEV_Exports_Pr">MFA!$D$232</definedName>
    <definedName name="PHEV_Exports_Tb" localSheetId="5">'[1]Calc-flow'!$D$233</definedName>
    <definedName name="PHEV_Exports_Tb" localSheetId="4">'[2]Calc-flow'!$D$233</definedName>
    <definedName name="PHEV_Exports_Tb">MFA!$D$233</definedName>
    <definedName name="PHEV_Imports_Dy" localSheetId="5">'[1]Calc-flow'!$D$191</definedName>
    <definedName name="PHEV_Imports_Dy" localSheetId="4">'[2]Calc-flow'!$D$191</definedName>
    <definedName name="PHEV_Imports_Dy">MFA!$D$191</definedName>
    <definedName name="PHEV_Imports_Nd" localSheetId="5">'[1]Calc-flow'!$D$190</definedName>
    <definedName name="PHEV_Imports_Nd" localSheetId="4">'[2]Calc-flow'!$D$190</definedName>
    <definedName name="PHEV_Imports_Nd">MFA!$D$190</definedName>
    <definedName name="PHEV_Imports_Pr" localSheetId="5">'[1]Calc-flow'!$D$192</definedName>
    <definedName name="PHEV_Imports_Pr" localSheetId="4">'[2]Calc-flow'!$D$192</definedName>
    <definedName name="PHEV_Imports_Pr">MFA!$D$192</definedName>
    <definedName name="PHEV_Imports_Tb" localSheetId="5">'[1]Calc-flow'!$D$193</definedName>
    <definedName name="PHEV_Imports_Tb" localSheetId="4">'[2]Calc-flow'!$D$193</definedName>
    <definedName name="PHEV_Imports_Tb">MFA!$D$193</definedName>
    <definedName name="PHEV_Production_Dy" localSheetId="5">'[1]Calc-flow'!$D$169</definedName>
    <definedName name="PHEV_Production_Dy" localSheetId="4">'[2]Calc-flow'!$D$169</definedName>
    <definedName name="PHEV_Production_Dy">MFA!$D$169</definedName>
    <definedName name="PHEV_Production_Nd" localSheetId="5">'[1]Calc-flow'!$D$168</definedName>
    <definedName name="PHEV_Production_Nd" localSheetId="4">'[2]Calc-flow'!$D$168</definedName>
    <definedName name="PHEV_Production_Nd">MFA!$D$168</definedName>
    <definedName name="PHEV_Production_Pr" localSheetId="5">'[1]Calc-flow'!$D$170</definedName>
    <definedName name="PHEV_Production_Pr" localSheetId="4">'[2]Calc-flow'!$D$170</definedName>
    <definedName name="PHEV_Production_Pr">'Uncertainty analysis_CV'!$D$170</definedName>
    <definedName name="PHEV_Production_Tb" localSheetId="5">'[1]Calc-flow'!$D$171</definedName>
    <definedName name="PHEV_Production_Tb" localSheetId="4">'[2]Calc-flow'!$D$171</definedName>
    <definedName name="PHEV_Production_Tb">MFA!$D$171</definedName>
    <definedName name="PM_Consumption" localSheetId="5">'[1]Calc-flow'!#REF!</definedName>
    <definedName name="PM_Consumption">'[2]Calc-flow'!#REF!</definedName>
    <definedName name="PM_Consumption_Dy" localSheetId="5">'[1]Calc-flow'!#REF!</definedName>
    <definedName name="PM_Consumption_Dy">'[2]Calc-flow'!#REF!</definedName>
    <definedName name="PM_Consumption_Dy_S" localSheetId="5">'[1]Calc-flow'!$D$61</definedName>
    <definedName name="PM_Consumption_Dy_S" localSheetId="4">'[2]Calc-flow'!$D$61</definedName>
    <definedName name="PM_Consumption_Dy_S">'Uncertainty analysis_CV'!$D$61</definedName>
    <definedName name="PM_Consumption_Nd" localSheetId="5">'[1]Calc-flow'!#REF!</definedName>
    <definedName name="PM_Consumption_Nd">'[2]Calc-flow'!#REF!</definedName>
    <definedName name="PM_Consumption_Nd_S" localSheetId="5">'[1]Calc-flow'!$D$60</definedName>
    <definedName name="PM_Consumption_Nd_S" localSheetId="4">'[2]Calc-flow'!$D$60</definedName>
    <definedName name="PM_Consumption_Nd_S">MFA!$D$60</definedName>
    <definedName name="PM_Consumption_Pr" localSheetId="5">'[1]Calc-flow'!#REF!</definedName>
    <definedName name="PM_Consumption_Pr">'[2]Calc-flow'!#REF!</definedName>
    <definedName name="PM_Consumption_Pr_S" localSheetId="5">'[1]Calc-flow'!$D$62</definedName>
    <definedName name="PM_Consumption_Pr_S" localSheetId="4">'[2]Calc-flow'!$D$62</definedName>
    <definedName name="PM_Consumption_Pr_S">MFA!$D$62</definedName>
    <definedName name="PM_Consumption_Tb" localSheetId="5">'[1]Calc-flow'!#REF!</definedName>
    <definedName name="PM_Consumption_Tb">'[2]Calc-flow'!#REF!</definedName>
    <definedName name="PM_Consumption_Tb_S" localSheetId="5">'[1]Calc-flow'!$D$63</definedName>
    <definedName name="PM_Consumption_Tb_S" localSheetId="4">'[2]Calc-flow'!$D$63</definedName>
    <definedName name="PM_Consumption_Tb_S">'Uncertainty analysis_CV'!$H$122</definedName>
    <definedName name="PM_Exports" localSheetId="5">'[1]Calc-flow'!$D$73</definedName>
    <definedName name="PM_Exports" localSheetId="4">'[2]Calc-flow'!$D$73</definedName>
    <definedName name="PM_Exports">'Uncertainty analysis_CV'!$H$126</definedName>
    <definedName name="PM_Exports_Dy" localSheetId="5">'[1]Calc-flow'!#REF!</definedName>
    <definedName name="PM_Exports_Dy">'[2]Calc-flow'!#REF!</definedName>
    <definedName name="PM_Exports_Dy_S" localSheetId="5">'[1]Calc-flow'!$D$75</definedName>
    <definedName name="PM_Exports_Dy_S" localSheetId="4">'[2]Calc-flow'!$D$75</definedName>
    <definedName name="PM_Exports_Dy_S">MFA!$D$75</definedName>
    <definedName name="PM_Exports_Nd" localSheetId="5">'[1]Calc-flow'!#REF!</definedName>
    <definedName name="PM_Exports_Nd">'[2]Calc-flow'!#REF!</definedName>
    <definedName name="PM_Exports_Nd_S" localSheetId="5">'[1]Calc-flow'!$D$74</definedName>
    <definedName name="PM_Exports_Nd_S" localSheetId="4">'[2]Calc-flow'!$D$74</definedName>
    <definedName name="PM_Exports_Nd_S">MFA!$D$74</definedName>
    <definedName name="PM_Exports_Pr" localSheetId="5">'[1]Calc-flow'!#REF!</definedName>
    <definedName name="PM_Exports_Pr">'[2]Calc-flow'!#REF!</definedName>
    <definedName name="PM_Exports_Pr_S" localSheetId="5">'[1]Calc-flow'!$D$76</definedName>
    <definedName name="PM_Exports_Pr_S" localSheetId="4">'[2]Calc-flow'!$D$76</definedName>
    <definedName name="PM_Exports_Pr_S">MFA!$D$76</definedName>
    <definedName name="PM_Exports_Tb" localSheetId="5">'[1]Calc-flow'!#REF!</definedName>
    <definedName name="PM_Exports_Tb">'[2]Calc-flow'!#REF!</definedName>
    <definedName name="PM_Exports_Tb_S" localSheetId="5">'[1]Calc-flow'!$D$77</definedName>
    <definedName name="PM_Exports_Tb_S" localSheetId="4">'[2]Calc-flow'!$D$77</definedName>
    <definedName name="PM_Exports_Tb_S">MFA!$D$77</definedName>
    <definedName name="PM_Imports" localSheetId="5">'[1]Calc-flow'!$D$50</definedName>
    <definedName name="PM_Imports" localSheetId="4">'[2]Calc-flow'!$D$50</definedName>
    <definedName name="PM_Imports">MFA!$D$50</definedName>
    <definedName name="PM_Imports_Dy" localSheetId="5">'[1]Calc-flow'!#REF!</definedName>
    <definedName name="PM_Imports_Dy">'[2]Calc-flow'!#REF!</definedName>
    <definedName name="PM_Imports_Dy_S" localSheetId="5">'[1]Calc-flow'!$D$52</definedName>
    <definedName name="PM_Imports_Dy_S" localSheetId="4">'[2]Calc-flow'!$D$52</definedName>
    <definedName name="PM_Imports_Dy_S">MFA!$D$52</definedName>
    <definedName name="PM_Imports_Nd" localSheetId="5">'[1]Calc-flow'!#REF!</definedName>
    <definedName name="PM_Imports_Nd">'[2]Calc-flow'!#REF!</definedName>
    <definedName name="PM_Imports_Nd_S" localSheetId="5">'[1]Calc-flow'!$D$51</definedName>
    <definedName name="PM_Imports_Nd_S" localSheetId="4">'[2]Calc-flow'!$D$51</definedName>
    <definedName name="PM_Imports_Nd_S">MFA!$D$51</definedName>
    <definedName name="PM_Imports_Pr" localSheetId="5">'[1]Calc-flow'!#REF!</definedName>
    <definedName name="PM_Imports_Pr">'[2]Calc-flow'!#REF!</definedName>
    <definedName name="PM_Imports_Pr_S" localSheetId="5">'[1]Calc-flow'!$D$53</definedName>
    <definedName name="PM_Imports_Pr_S" localSheetId="4">'[2]Calc-flow'!$D$53</definedName>
    <definedName name="PM_Imports_Pr_S">MFA!$D$53</definedName>
    <definedName name="PM_Imports_Tb" localSheetId="5">'[1]Calc-flow'!#REF!</definedName>
    <definedName name="PM_Imports_Tb">'[2]Calc-flow'!#REF!</definedName>
    <definedName name="PM_Imports_Tb_S" localSheetId="5">'[1]Calc-flow'!$D$54</definedName>
    <definedName name="PM_Imports_Tb_S" localSheetId="4">'[2]Calc-flow'!$D$54</definedName>
    <definedName name="PM_Imports_Tb_S">MFA!$D$54</definedName>
    <definedName name="PM_Produciton_Dy_S" localSheetId="5">'[1]Calc-flow'!$D$47</definedName>
    <definedName name="PM_Produciton_Dy_S" localSheetId="4">'[2]Calc-flow'!$D$47</definedName>
    <definedName name="PM_Produciton_Dy_S">MFA!$D$47</definedName>
    <definedName name="PM_Produciton_Nd_S" localSheetId="5">'[1]Calc-flow'!$D$46</definedName>
    <definedName name="PM_Produciton_Nd_S" localSheetId="4">'[2]Calc-flow'!$D$46</definedName>
    <definedName name="PM_Produciton_Nd_S">MFA!$D$46</definedName>
    <definedName name="PM_Produciton_Pr_S" localSheetId="5">'[1]Calc-flow'!$D$48</definedName>
    <definedName name="PM_Produciton_Pr_S" localSheetId="4">'[2]Calc-flow'!$D$48</definedName>
    <definedName name="PM_Produciton_Pr_S">MFA!$D$48</definedName>
    <definedName name="PM_Produciton_Tb_S" localSheetId="5">'[1]Calc-flow'!$D$49</definedName>
    <definedName name="PM_Produciton_Tb_S" localSheetId="4">'[2]Calc-flow'!$D$49</definedName>
    <definedName name="PM_Produciton_Tb_S">MFA!$D$49</definedName>
    <definedName name="PM_Production" localSheetId="5">'[1]Calc-flow'!$D$45</definedName>
    <definedName name="PM_Production" localSheetId="4">'[2]Calc-flow'!$D$45</definedName>
    <definedName name="PM_Production">'Uncertainty analysis_CV'!$D$43</definedName>
    <definedName name="PM_Production_Dy" localSheetId="5">'[1]Calc-flow'!#REF!</definedName>
    <definedName name="PM_Production_Dy">'[2]Calc-flow'!#REF!</definedName>
    <definedName name="PM_Production_Nd" localSheetId="5">'[1]Calc-flow'!#REF!</definedName>
    <definedName name="PM_Production_Nd">'[2]Calc-flow'!#REF!</definedName>
    <definedName name="PM_Production_Pr" localSheetId="5">'[1]Calc-flow'!#REF!</definedName>
    <definedName name="PM_Production_Pr">'[2]Calc-flow'!#REF!</definedName>
    <definedName name="PM_Production_Tb" localSheetId="5">'[1]Calc-flow'!#REF!</definedName>
    <definedName name="PM_Production_Tb">'[2]Calc-flow'!#REF!</definedName>
    <definedName name="REECompounds_Consumption" localSheetId="5">'[1]Calc-flow'!$D$7</definedName>
    <definedName name="REECompounds_Consumption" localSheetId="4">'[2]Calc-flow'!$D$7</definedName>
    <definedName name="REECompounds_Consumption">'Uncertainty analysis_CV'!$D$7</definedName>
    <definedName name="REEcompounds_Exports" localSheetId="5">'[1]Calc-flow'!$D$8</definedName>
    <definedName name="REEcompounds_Exports" localSheetId="4">'[2]Calc-flow'!$D$8</definedName>
    <definedName name="REEcompounds_Exports">MFA!$D$8</definedName>
    <definedName name="REEcompounds_Imports" localSheetId="5">'[1]Calc-flow'!$D$4</definedName>
    <definedName name="REEcompounds_Imports" localSheetId="4">'[2]Calc-flow'!$D$4</definedName>
    <definedName name="REEcompounds_Imports">MFA!$D$4</definedName>
    <definedName name="REECompounds_Production" localSheetId="5">'[1]Calc-flow'!$D$5</definedName>
    <definedName name="REECompounds_Production" localSheetId="4">'[2]Calc-flow'!$D$5</definedName>
    <definedName name="REECompounds_Production">MFA!$D$5</definedName>
    <definedName name="REEmetals_Exports" localSheetId="5">'[1]Calc-flow'!$D$27</definedName>
    <definedName name="REEmetals_Exports" localSheetId="4">'[2]Calc-flow'!$D$27</definedName>
    <definedName name="REEmetals_Exports">MFA!$D$27</definedName>
    <definedName name="REEmetals_Imports" localSheetId="5">'[1]Calc-flow'!$D$24</definedName>
    <definedName name="REEmetals_Imports" localSheetId="4">'[2]Calc-flow'!$D$24</definedName>
    <definedName name="REEmetals_Imports">'Uncertainty analysis_CV'!$D$24</definedName>
    <definedName name="REEmetals_Production_S" localSheetId="5">'[1]Calc-flow'!$D$16</definedName>
    <definedName name="REEmetals_Production_S" localSheetId="4">'[2]Calc-flow'!$D$16</definedName>
    <definedName name="REEmetals_Production_S">'Uncertainty analysis_CV'!$D$16</definedName>
    <definedName name="SMV_Consumption_Dy" localSheetId="5">'[1]Calc-flow'!#REF!</definedName>
    <definedName name="SMV_Consumption_Dy">'[2]Calc-flow'!#REF!</definedName>
    <definedName name="SMV_Consumption_Nd" localSheetId="5">'[1]Calc-flow'!#REF!</definedName>
    <definedName name="SMV_Consumption_Nd">'[2]Calc-flow'!#REF!</definedName>
    <definedName name="SMV_Exports_Dy" localSheetId="5">'[1]Calc-flow'!#REF!</definedName>
    <definedName name="SMV_Exports_Dy">'[2]Calc-flow'!#REF!</definedName>
    <definedName name="SMV_Exports_Nd" localSheetId="5">'[1]Calc-flow'!#REF!</definedName>
    <definedName name="SMV_Exports_Nd">'[2]Calc-flow'!#REF!</definedName>
    <definedName name="SMV_Exports_Pr" localSheetId="5">'[1]Calc-flow'!#REF!</definedName>
    <definedName name="SMV_Exports_Pr">'[2]Calc-flow'!#REF!</definedName>
    <definedName name="SMV_Imports_Dy" localSheetId="5">'[1]Calc-flow'!#REF!</definedName>
    <definedName name="SMV_Imports_Dy">'[2]Calc-flow'!#REF!</definedName>
    <definedName name="SMV_Imports_Nd" localSheetId="5">'[1]Calc-flow'!#REF!</definedName>
    <definedName name="SMV_Imports_Nd">'[2]Calc-flow'!#REF!</definedName>
    <definedName name="SMV_Production" localSheetId="5">'[1]Calc-flow'!#REF!</definedName>
    <definedName name="SMV_Production">'[2]Calc-flow'!#REF!</definedName>
    <definedName name="Stock_of_REEcompounds" localSheetId="5">'[1]Calc-flow'!$D$10</definedName>
    <definedName name="Stock_of_REEcompounds" localSheetId="4">'[2]Calc-flow'!$D$10</definedName>
    <definedName name="Stock_of_REEcompounds">MFA!$D$10</definedName>
    <definedName name="TotalEMotor_Consumption_Dy_S" localSheetId="5">'[1]Calc-flow'!$D$117</definedName>
    <definedName name="TotalEMotor_Consumption_Dy_S" localSheetId="4">'[2]Calc-flow'!$D$117</definedName>
    <definedName name="TotalEMotor_Consumption_Dy_S">MFA!$D$117</definedName>
    <definedName name="TotalEMotor_Consumption_Nd_S" localSheetId="5">'[1]Calc-flow'!$D$116</definedName>
    <definedName name="TotalEMotor_Consumption_Nd_S" localSheetId="4">'[2]Calc-flow'!$D$116</definedName>
    <definedName name="TotalEMotor_Consumption_Nd_S">MFA!$D$116</definedName>
    <definedName name="TotalEMotor_Consumption_Pr_S" localSheetId="5">'[1]Calc-flow'!$D$118</definedName>
    <definedName name="TotalEMotor_Consumption_Pr_S" localSheetId="4">'[2]Calc-flow'!$D$118</definedName>
    <definedName name="TotalEMotor_Consumption_Pr_S">MFA!$D$118</definedName>
    <definedName name="TotalEMotor_Consumption_Tb_S" localSheetId="5">'[1]Calc-flow'!$D$119</definedName>
    <definedName name="TotalEMotor_Consumption_Tb_S" localSheetId="4">'[2]Calc-flow'!$D$119</definedName>
    <definedName name="TotalEMotor_Consumption_Tb_S">MFA!$D$119</definedName>
    <definedName name="TotalEMotor_Production_Dy_S" localSheetId="5">'[1]Calc-flow'!#REF!</definedName>
    <definedName name="TotalEMotor_Production_Dy_S">'[2]Calc-flow'!#REF!</definedName>
    <definedName name="TotalEMotor_Production_Nd_S" localSheetId="5">'[1]Calc-flow'!#REF!</definedName>
    <definedName name="TotalEMotor_Production_Nd_S">'[2]Calc-flow'!#REF!</definedName>
    <definedName name="TotalEMotor_Production_Pr_S" localSheetId="5">'[1]Calc-flow'!#REF!</definedName>
    <definedName name="TotalEMotor_Production_Pr_S">'[2]Calc-flow'!#REF!</definedName>
    <definedName name="TotalEMotor_Production_Tb_S" localSheetId="5">'[1]Calc-flow'!#REF!</definedName>
    <definedName name="TotalEMotor_Production_Tb_S">'[2]Calc-flow'!#REF!</definedName>
    <definedName name="TotalExports_TractionMotors_WTGenerators_Dy" localSheetId="5">'[1]Calc-flow'!$D$122</definedName>
    <definedName name="TotalExports_TractionMotors_WTGenerators_Dy" localSheetId="4">'[2]Calc-flow'!$D$122</definedName>
    <definedName name="TotalExports_TractionMotors_WTGenerators_Dy">MFA!$D$122</definedName>
    <definedName name="TotalExports_TractionMotors_WTGenerators_Nd" localSheetId="5">'[1]Calc-flow'!$D$121</definedName>
    <definedName name="TotalExports_TractionMotors_WTGenerators_Nd" localSheetId="4">'[2]Calc-flow'!$D$121</definedName>
    <definedName name="TotalExports_TractionMotors_WTGenerators_Nd">MFA!$D$121</definedName>
    <definedName name="TotalExports_TractionMotors_WTGenerators_Pr" localSheetId="5">'[1]Calc-flow'!$D$123</definedName>
    <definedName name="TotalExports_TractionMotors_WTGenerators_Pr" localSheetId="4">'[2]Calc-flow'!$D$123</definedName>
    <definedName name="TotalExports_TractionMotors_WTGenerators_Pr">MFA!$D$123</definedName>
    <definedName name="TotalExports_TractionMotors_WTGenerators_Tb" localSheetId="5">'[1]Calc-flow'!$D$124</definedName>
    <definedName name="TotalExports_TractionMotors_WTGenerators_Tb" localSheetId="4">'[2]Calc-flow'!$D$124</definedName>
    <definedName name="TotalExports_TractionMotors_WTGenerators_Tb">MFA!$D$124</definedName>
    <definedName name="TotalImports_TractionMotors_WTGenerators_Dy" localSheetId="5">'[1]Calc-flow'!$D$111</definedName>
    <definedName name="TotalImports_TractionMotors_WTGenerators_Dy" localSheetId="4">'[2]Calc-flow'!$D$111</definedName>
    <definedName name="TotalImports_TractionMotors_WTGenerators_Dy">MFA!$D$111</definedName>
    <definedName name="TotalImports_TractionMotors_WTGenerators_Nd" localSheetId="5">'[1]Calc-flow'!$D$110</definedName>
    <definedName name="TotalImports_TractionMotors_WTGenerators_Nd" localSheetId="4">'[2]Calc-flow'!$D$110</definedName>
    <definedName name="TotalImports_TractionMotors_WTGenerators_Nd">MFA!$D$110</definedName>
    <definedName name="TotalImports_TractionMotors_WTGenerators_Pr" localSheetId="5">'[1]Calc-flow'!$D$112</definedName>
    <definedName name="TotalImports_TractionMotors_WTGenerators_Pr" localSheetId="4">'[2]Calc-flow'!$D$112</definedName>
    <definedName name="TotalImports_TractionMotors_WTGenerators_Pr">MFA!$D$112</definedName>
    <definedName name="TotalImports_TractionMotors_WTGenerators_Tb" localSheetId="5">'[1]Calc-flow'!$D$113</definedName>
    <definedName name="TotalImports_TractionMotors_WTGenerators_Tb" localSheetId="4">'[2]Calc-flow'!$D$113</definedName>
    <definedName name="TotalImports_TractionMotors_WTGenerators_Tb">MFA!$D$113</definedName>
    <definedName name="TotalPM_Consumption_Dy" localSheetId="5">'[1]Calc-flow'!$D$57</definedName>
    <definedName name="TotalPM_Consumption_Dy" localSheetId="4">'[2]Calc-flow'!$D$57</definedName>
    <definedName name="TotalPM_Consumption_Dy">'Uncertainty analysis_CV'!$D$57</definedName>
    <definedName name="TotalPM_Consumption_Nd" localSheetId="5">'[1]Calc-flow'!$D$56</definedName>
    <definedName name="TotalPM_Consumption_Nd" localSheetId="4">'[2]Calc-flow'!$D$56</definedName>
    <definedName name="TotalPM_Consumption_Nd">MFA!$D$56</definedName>
    <definedName name="TotalPM_Consumption_Pr" localSheetId="5">'[1]Calc-flow'!$D$58</definedName>
    <definedName name="TotalPM_Consumption_Pr" localSheetId="4">'[2]Calc-flow'!$D$58</definedName>
    <definedName name="TotalPM_Consumption_Pr">MFA!$D$58</definedName>
    <definedName name="TotalPM_Consumption_Tb" localSheetId="5">'[1]Calc-flow'!$D$59</definedName>
    <definedName name="TotalPM_Consumption_Tb" localSheetId="4">'[2]Calc-flow'!$D$59</definedName>
    <definedName name="TotalPM_Consumption_Tb">'Uncertainty analysis_CV'!$H$120</definedName>
    <definedName name="WT_Consumption_Dy_S" localSheetId="5">'[1]Calc-flow'!#REF!</definedName>
    <definedName name="WT_Consumption_Dy_S">'[2]Calc-flow'!#REF!</definedName>
    <definedName name="WT_Consumption_Nd_S" localSheetId="5">'[1]Calc-flow'!#REF!</definedName>
    <definedName name="WT_Consumption_Nd_S">'[2]Calc-flow'!#REF!</definedName>
    <definedName name="WT_Consumption_Pr_S" localSheetId="5">'[1]Calc-flow'!#REF!</definedName>
    <definedName name="WT_Consumption_Pr_S">'[2]Calc-flow'!#REF!</definedName>
    <definedName name="WT_Consumption_Tb_S" localSheetId="5">'[1]Calc-flow'!#REF!</definedName>
    <definedName name="WT_Consumption_Tb_S">'[2]Calc-flow'!#REF!</definedName>
    <definedName name="WT_Exports_Dy">'[6]Calc-flow'!$D$399</definedName>
    <definedName name="WT_Exports_Dy_S" localSheetId="5">'[1]Calc-flow'!$D$248</definedName>
    <definedName name="WT_Exports_Dy_S" localSheetId="4">'[2]Calc-flow'!$D$248</definedName>
    <definedName name="WT_Exports_Dy_S">MFA!$D$248</definedName>
    <definedName name="WT_Exports_Nd">'[6]Calc-flow'!$D$398</definedName>
    <definedName name="WT_Exports_Nd_S" localSheetId="5">'[1]Calc-flow'!$D$247</definedName>
    <definedName name="WT_Exports_Nd_S" localSheetId="4">'[2]Calc-flow'!$D$247</definedName>
    <definedName name="WT_Exports_Nd_S">MFA!$D$247</definedName>
    <definedName name="WT_Exports_Pr">'[6]Calc-flow'!$D$400</definedName>
    <definedName name="WT_Exports_Pr_S" localSheetId="5">'[1]Calc-flow'!$D$249</definedName>
    <definedName name="WT_Exports_Pr_S" localSheetId="4">'[2]Calc-flow'!$D$249</definedName>
    <definedName name="WT_Exports_Pr_S">MFA!$D$249</definedName>
    <definedName name="WT_Exports_Tb">'[6]Calc-flow'!$D$401</definedName>
    <definedName name="WT_Exports_Tb_S" localSheetId="5">'[1]Calc-flow'!$D$250</definedName>
    <definedName name="WT_Exports_Tb_S" localSheetId="4">'[2]Calc-flow'!$D$250</definedName>
    <definedName name="WT_Exports_Tb_S">MFA!$D$250</definedName>
    <definedName name="WT_Imports_Dy">'[6]Calc-flow'!$D$334</definedName>
    <definedName name="WT_Imports_Dy_S" localSheetId="5">'[1]Calc-flow'!$D$203</definedName>
    <definedName name="WT_Imports_Dy_S" localSheetId="4">'[2]Calc-flow'!$D$203</definedName>
    <definedName name="WT_Imports_Dy_S">MFA!$D$203</definedName>
    <definedName name="WT_Imports_Nd">'[6]Calc-flow'!$D$333</definedName>
    <definedName name="WT_Imports_Nd_S" localSheetId="5">'[1]Calc-flow'!$D$202</definedName>
    <definedName name="WT_Imports_Nd_S" localSheetId="4">'[2]Calc-flow'!$D$202</definedName>
    <definedName name="WT_Imports_Nd_S">MFA!$D$202</definedName>
    <definedName name="WT_Imports_Pr">'[6]Calc-flow'!$D$335</definedName>
    <definedName name="WT_Imports_Pr_S" localSheetId="5">'[1]Calc-flow'!$D$204</definedName>
    <definedName name="WT_Imports_Pr_S" localSheetId="4">'[2]Calc-flow'!$D$204</definedName>
    <definedName name="WT_Imports_Pr_S">MFA!$D$204</definedName>
    <definedName name="WT_Imports_Tb">'[6]Calc-flow'!$D$336</definedName>
    <definedName name="WT_Imports_Tb_S" localSheetId="5">'[1]Calc-flow'!$D$205</definedName>
    <definedName name="WT_Imports_Tb_S" localSheetId="4">'[2]Calc-flow'!$D$205</definedName>
    <definedName name="WT_Imports_Tb_S">MFA!$D$205</definedName>
    <definedName name="WTGenerators_Exports_Dy" localSheetId="5">'[1]Calc-flow'!#REF!</definedName>
    <definedName name="WTGenerators_Exports_Dy">'[2]Calc-flow'!#REF!</definedName>
    <definedName name="WTGenerators_Exports_Nd" localSheetId="5">'[1]Calc-flow'!#REF!</definedName>
    <definedName name="WTGenerators_Exports_Nd">'[2]Calc-flow'!#REF!</definedName>
    <definedName name="WTGenerators_Exports_Pr" localSheetId="5">'[1]Calc-flow'!#REF!</definedName>
    <definedName name="WTGenerators_Exports_Pr">'[2]Calc-flow'!#REF!</definedName>
    <definedName name="WTGenerators_Exports_Tb" localSheetId="5">'[1]Calc-flow'!#REF!</definedName>
    <definedName name="WTGenerators_Exports_Tb">'[2]Calc-flow'!#REF!</definedName>
    <definedName name="WTGenerators_Imports_Dy" localSheetId="5">'[1]Calc-flow'!#REF!</definedName>
    <definedName name="WTGenerators_Imports_Dy">'[2]Calc-flow'!#REF!</definedName>
    <definedName name="WTGenerators_Imports_Nd" localSheetId="5">'[1]Calc-flow'!#REF!</definedName>
    <definedName name="WTGenerators_Imports_Nd">'[2]Calc-flow'!#REF!</definedName>
    <definedName name="WTGenerators_Imports_Pr" localSheetId="5">'[1]Calc-flow'!#REF!</definedName>
    <definedName name="WTGenerators_Imports_Pr">'[2]Calc-flow'!#REF!</definedName>
    <definedName name="WTGenerators_Imports_Tb" localSheetId="5">'[1]Calc-flow'!#REF!</definedName>
    <definedName name="WTGenerators_Imports_Tb">'[2]Calc-flow'!#REF!</definedName>
    <definedName name="WTGenerators_Production_Dy_S" localSheetId="5">'[1]Calc-flow'!#REF!</definedName>
    <definedName name="WTGenerators_Production_Dy_S">'[2]Calc-flow'!#REF!</definedName>
    <definedName name="WTGenerators_Production_Nd_S" localSheetId="5">'[1]Calc-flow'!#REF!</definedName>
    <definedName name="WTGenerators_Production_Nd_S">'[2]Calc-flow'!#REF!</definedName>
    <definedName name="WTGenerators_Production_Pr_S" localSheetId="5">'[1]Calc-flow'!#REF!</definedName>
    <definedName name="WTGenerators_Production_Pr_S">'[2]Calc-flow'!#REF!</definedName>
    <definedName name="WTGenerators_Production_Tb_S" localSheetId="5">'[1]Calc-flow'!#REF!</definedName>
    <definedName name="WTGenerators_Production_Tb_S">'[2]Calc-flow'!#REF!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8" l="1"/>
  <c r="C108" i="8"/>
  <c r="C97" i="8"/>
  <c r="E47" i="10"/>
  <c r="D47" i="10"/>
  <c r="C47" i="10"/>
  <c r="B47" i="10"/>
  <c r="E32" i="10"/>
  <c r="D32" i="10"/>
  <c r="C32" i="10"/>
  <c r="B32" i="10"/>
  <c r="E16" i="10"/>
  <c r="D16" i="10"/>
  <c r="C16" i="10"/>
  <c r="B16" i="10"/>
  <c r="D56" i="9"/>
  <c r="C56" i="9"/>
  <c r="B56" i="9"/>
  <c r="D55" i="9"/>
  <c r="C55" i="9"/>
  <c r="D54" i="9"/>
  <c r="C54" i="9"/>
  <c r="B54" i="9"/>
  <c r="A54" i="9"/>
  <c r="D53" i="9"/>
  <c r="C53" i="9"/>
  <c r="A42" i="9"/>
  <c r="B39" i="9"/>
  <c r="B53" i="9" s="1"/>
  <c r="A33" i="9"/>
  <c r="A12" i="9"/>
  <c r="A55" i="9" s="1"/>
  <c r="A7" i="9"/>
  <c r="B4" i="9"/>
  <c r="B55" i="9" s="1"/>
  <c r="A4" i="9"/>
  <c r="A56" i="9" s="1"/>
  <c r="C12" i="8"/>
  <c r="A53" i="9" l="1"/>
  <c r="M724" i="4" l="1"/>
  <c r="M723" i="4"/>
  <c r="M722" i="4" s="1"/>
  <c r="N722" i="4" s="1"/>
  <c r="M721" i="4"/>
  <c r="M720" i="4"/>
  <c r="M719" i="4"/>
  <c r="N719" i="4" s="1"/>
  <c r="M718" i="4"/>
  <c r="M717" i="4"/>
  <c r="M716" i="4" s="1"/>
  <c r="N716" i="4" s="1"/>
  <c r="G715" i="4"/>
  <c r="M714" i="4"/>
  <c r="M713" i="4"/>
  <c r="M712" i="4" s="1"/>
  <c r="N712" i="4" s="1"/>
  <c r="M711" i="4"/>
  <c r="M710" i="4"/>
  <c r="M709" i="4"/>
  <c r="N709" i="4" s="1"/>
  <c r="M708" i="4"/>
  <c r="M707" i="4"/>
  <c r="M706" i="4" s="1"/>
  <c r="N706" i="4" s="1"/>
  <c r="G705" i="4"/>
  <c r="M704" i="4"/>
  <c r="M703" i="4"/>
  <c r="M702" i="4"/>
  <c r="N702" i="4" s="1"/>
  <c r="M701" i="4"/>
  <c r="M700" i="4"/>
  <c r="M699" i="4" s="1"/>
  <c r="N699" i="4" s="1"/>
  <c r="M698" i="4"/>
  <c r="M697" i="4"/>
  <c r="M696" i="4"/>
  <c r="N696" i="4" s="1"/>
  <c r="N695" i="4" s="1"/>
  <c r="M695" i="4" s="1"/>
  <c r="G695" i="4"/>
  <c r="M694" i="4"/>
  <c r="M693" i="4"/>
  <c r="M692" i="4"/>
  <c r="N692" i="4" s="1"/>
  <c r="M691" i="4"/>
  <c r="M690" i="4"/>
  <c r="M689" i="4" s="1"/>
  <c r="N689" i="4" s="1"/>
  <c r="M688" i="4"/>
  <c r="M687" i="4"/>
  <c r="M686" i="4"/>
  <c r="N686" i="4" s="1"/>
  <c r="G685" i="4"/>
  <c r="D685" i="4" s="1"/>
  <c r="C685" i="4"/>
  <c r="M684" i="4"/>
  <c r="M683" i="4"/>
  <c r="M682" i="4"/>
  <c r="N682" i="4" s="1"/>
  <c r="M681" i="4"/>
  <c r="M680" i="4"/>
  <c r="M679" i="4" s="1"/>
  <c r="N679" i="4" s="1"/>
  <c r="M678" i="4"/>
  <c r="M677" i="4"/>
  <c r="M676" i="4"/>
  <c r="N676" i="4" s="1"/>
  <c r="G675" i="4"/>
  <c r="M674" i="4"/>
  <c r="M673" i="4"/>
  <c r="M672" i="4"/>
  <c r="N672" i="4" s="1"/>
  <c r="M671" i="4"/>
  <c r="M670" i="4"/>
  <c r="M669" i="4" s="1"/>
  <c r="N669" i="4" s="1"/>
  <c r="M668" i="4"/>
  <c r="M667" i="4"/>
  <c r="M666" i="4"/>
  <c r="N666" i="4" s="1"/>
  <c r="G665" i="4"/>
  <c r="M664" i="4"/>
  <c r="M663" i="4"/>
  <c r="M662" i="4"/>
  <c r="N662" i="4" s="1"/>
  <c r="M661" i="4"/>
  <c r="M660" i="4"/>
  <c r="M659" i="4" s="1"/>
  <c r="N659" i="4" s="1"/>
  <c r="M658" i="4"/>
  <c r="M657" i="4"/>
  <c r="M656" i="4"/>
  <c r="N656" i="4" s="1"/>
  <c r="G655" i="4"/>
  <c r="M654" i="4"/>
  <c r="M653" i="4"/>
  <c r="M652" i="4"/>
  <c r="N652" i="4" s="1"/>
  <c r="M651" i="4"/>
  <c r="M650" i="4"/>
  <c r="M649" i="4" s="1"/>
  <c r="N649" i="4" s="1"/>
  <c r="M648" i="4"/>
  <c r="M647" i="4"/>
  <c r="M646" i="4"/>
  <c r="N646" i="4" s="1"/>
  <c r="N645" i="4" s="1"/>
  <c r="G645" i="4"/>
  <c r="D645" i="4" s="1"/>
  <c r="C645" i="4"/>
  <c r="M644" i="4"/>
  <c r="M643" i="4"/>
  <c r="M642" i="4"/>
  <c r="N642" i="4" s="1"/>
  <c r="M641" i="4"/>
  <c r="M640" i="4"/>
  <c r="M639" i="4" s="1"/>
  <c r="N639" i="4" s="1"/>
  <c r="M638" i="4"/>
  <c r="M637" i="4"/>
  <c r="M636" i="4"/>
  <c r="N636" i="4" s="1"/>
  <c r="G635" i="4"/>
  <c r="M634" i="4"/>
  <c r="M633" i="4"/>
  <c r="M632" i="4"/>
  <c r="N632" i="4" s="1"/>
  <c r="M631" i="4"/>
  <c r="M630" i="4"/>
  <c r="M629" i="4" s="1"/>
  <c r="N629" i="4" s="1"/>
  <c r="M628" i="4"/>
  <c r="M627" i="4"/>
  <c r="M626" i="4"/>
  <c r="N626" i="4" s="1"/>
  <c r="G625" i="4"/>
  <c r="D605" i="4" s="1"/>
  <c r="M624" i="4"/>
  <c r="M623" i="4"/>
  <c r="M622" i="4" s="1"/>
  <c r="N622" i="4" s="1"/>
  <c r="M621" i="4"/>
  <c r="M620" i="4"/>
  <c r="M619" i="4"/>
  <c r="N619" i="4" s="1"/>
  <c r="M618" i="4"/>
  <c r="M617" i="4"/>
  <c r="M616" i="4" s="1"/>
  <c r="N616" i="4" s="1"/>
  <c r="G615" i="4"/>
  <c r="M614" i="4"/>
  <c r="M613" i="4"/>
  <c r="M612" i="4" s="1"/>
  <c r="N612" i="4" s="1"/>
  <c r="M611" i="4"/>
  <c r="M610" i="4"/>
  <c r="M609" i="4"/>
  <c r="N609" i="4" s="1"/>
  <c r="M608" i="4"/>
  <c r="M607" i="4"/>
  <c r="M606" i="4" s="1"/>
  <c r="N606" i="4" s="1"/>
  <c r="G605" i="4"/>
  <c r="C605" i="4"/>
  <c r="M604" i="4"/>
  <c r="M603" i="4"/>
  <c r="M602" i="4" s="1"/>
  <c r="N602" i="4" s="1"/>
  <c r="M601" i="4"/>
  <c r="M600" i="4"/>
  <c r="M599" i="4"/>
  <c r="N599" i="4" s="1"/>
  <c r="M598" i="4"/>
  <c r="M597" i="4"/>
  <c r="M596" i="4" s="1"/>
  <c r="N596" i="4" s="1"/>
  <c r="G595" i="4"/>
  <c r="M594" i="4"/>
  <c r="M593" i="4"/>
  <c r="M592" i="4" s="1"/>
  <c r="N592" i="4" s="1"/>
  <c r="M591" i="4"/>
  <c r="M590" i="4"/>
  <c r="M589" i="4"/>
  <c r="N589" i="4" s="1"/>
  <c r="M588" i="4"/>
  <c r="M587" i="4"/>
  <c r="M586" i="4" s="1"/>
  <c r="N586" i="4" s="1"/>
  <c r="G585" i="4"/>
  <c r="D565" i="4" s="1"/>
  <c r="M584" i="4"/>
  <c r="M583" i="4"/>
  <c r="M582" i="4" s="1"/>
  <c r="N582" i="4" s="1"/>
  <c r="M581" i="4"/>
  <c r="M580" i="4"/>
  <c r="M579" i="4"/>
  <c r="N579" i="4" s="1"/>
  <c r="M578" i="4"/>
  <c r="M577" i="4"/>
  <c r="M576" i="4" s="1"/>
  <c r="N576" i="4" s="1"/>
  <c r="G575" i="4"/>
  <c r="M574" i="4"/>
  <c r="M573" i="4"/>
  <c r="M572" i="4" s="1"/>
  <c r="N572" i="4" s="1"/>
  <c r="M571" i="4"/>
  <c r="M570" i="4"/>
  <c r="M569" i="4"/>
  <c r="N569" i="4" s="1"/>
  <c r="M568" i="4"/>
  <c r="M567" i="4"/>
  <c r="M566" i="4" s="1"/>
  <c r="N566" i="4"/>
  <c r="G565" i="4"/>
  <c r="C565" i="4"/>
  <c r="M564" i="4"/>
  <c r="M563" i="4"/>
  <c r="M562" i="4" s="1"/>
  <c r="N562" i="4" s="1"/>
  <c r="M561" i="4"/>
  <c r="M560" i="4"/>
  <c r="M559" i="4"/>
  <c r="N559" i="4" s="1"/>
  <c r="M558" i="4"/>
  <c r="M557" i="4"/>
  <c r="M556" i="4" s="1"/>
  <c r="N556" i="4" s="1"/>
  <c r="N555" i="4" s="1"/>
  <c r="M555" i="4" s="1"/>
  <c r="G555" i="4"/>
  <c r="M554" i="4"/>
  <c r="M553" i="4"/>
  <c r="M552" i="4" s="1"/>
  <c r="N552" i="4"/>
  <c r="M551" i="4"/>
  <c r="M550" i="4"/>
  <c r="M549" i="4"/>
  <c r="N549" i="4" s="1"/>
  <c r="M548" i="4"/>
  <c r="M547" i="4"/>
  <c r="M546" i="4" s="1"/>
  <c r="N546" i="4"/>
  <c r="G545" i="4"/>
  <c r="M544" i="4"/>
  <c r="M543" i="4"/>
  <c r="M542" i="4"/>
  <c r="N542" i="4" s="1"/>
  <c r="M541" i="4"/>
  <c r="M540" i="4"/>
  <c r="M539" i="4" s="1"/>
  <c r="N539" i="4" s="1"/>
  <c r="M538" i="4"/>
  <c r="M537" i="4"/>
  <c r="M536" i="4"/>
  <c r="N536" i="4" s="1"/>
  <c r="G535" i="4"/>
  <c r="M534" i="4"/>
  <c r="M533" i="4"/>
  <c r="M532" i="4"/>
  <c r="N532" i="4" s="1"/>
  <c r="M531" i="4"/>
  <c r="M530" i="4"/>
  <c r="M528" i="4"/>
  <c r="M527" i="4"/>
  <c r="M526" i="4"/>
  <c r="N526" i="4" s="1"/>
  <c r="G525" i="4"/>
  <c r="C525" i="4" s="1"/>
  <c r="M524" i="4"/>
  <c r="M523" i="4"/>
  <c r="M522" i="4"/>
  <c r="M521" i="4"/>
  <c r="N521" i="4" s="1"/>
  <c r="M520" i="4"/>
  <c r="M517" i="4" s="1"/>
  <c r="N517" i="4" s="1"/>
  <c r="N516" i="4" s="1"/>
  <c r="M516" i="4" s="1"/>
  <c r="M519" i="4"/>
  <c r="M518" i="4"/>
  <c r="G516" i="4"/>
  <c r="M515" i="4"/>
  <c r="M512" i="4" s="1"/>
  <c r="N512" i="4" s="1"/>
  <c r="M514" i="4"/>
  <c r="M513" i="4"/>
  <c r="M511" i="4"/>
  <c r="M510" i="4"/>
  <c r="M509" i="4"/>
  <c r="M508" i="4" s="1"/>
  <c r="N508" i="4" s="1"/>
  <c r="G507" i="4"/>
  <c r="M506" i="4"/>
  <c r="M505" i="4"/>
  <c r="M504" i="4"/>
  <c r="M503" i="4" s="1"/>
  <c r="N503" i="4" s="1"/>
  <c r="N498" i="4" s="1"/>
  <c r="M498" i="4" s="1"/>
  <c r="M502" i="4"/>
  <c r="M501" i="4"/>
  <c r="M500" i="4"/>
  <c r="M499" i="4"/>
  <c r="N499" i="4" s="1"/>
  <c r="G498" i="4"/>
  <c r="M497" i="4"/>
  <c r="M496" i="4"/>
  <c r="M495" i="4"/>
  <c r="M494" i="4"/>
  <c r="N494" i="4" s="1"/>
  <c r="M493" i="4"/>
  <c r="M492" i="4"/>
  <c r="M491" i="4"/>
  <c r="M490" i="4" s="1"/>
  <c r="N490" i="4" s="1"/>
  <c r="N489" i="4" s="1"/>
  <c r="M489" i="4" s="1"/>
  <c r="G489" i="4"/>
  <c r="D489" i="4"/>
  <c r="C489" i="4"/>
  <c r="M488" i="4"/>
  <c r="M487" i="4"/>
  <c r="M486" i="4"/>
  <c r="N486" i="4" s="1"/>
  <c r="M485" i="4"/>
  <c r="M484" i="4"/>
  <c r="M483" i="4" s="1"/>
  <c r="N483" i="4" s="1"/>
  <c r="M482" i="4"/>
  <c r="M481" i="4"/>
  <c r="M480" i="4"/>
  <c r="N480" i="4" s="1"/>
  <c r="G479" i="4"/>
  <c r="M478" i="4"/>
  <c r="M477" i="4"/>
  <c r="M476" i="4" s="1"/>
  <c r="N476" i="4" s="1"/>
  <c r="M475" i="4"/>
  <c r="M474" i="4"/>
  <c r="M473" i="4"/>
  <c r="N473" i="4" s="1"/>
  <c r="M472" i="4"/>
  <c r="M471" i="4"/>
  <c r="M470" i="4" s="1"/>
  <c r="N470" i="4" s="1"/>
  <c r="G469" i="4"/>
  <c r="M468" i="4"/>
  <c r="M467" i="4"/>
  <c r="M466" i="4" s="1"/>
  <c r="N466" i="4" s="1"/>
  <c r="M465" i="4"/>
  <c r="M464" i="4"/>
  <c r="M463" i="4"/>
  <c r="N463" i="4" s="1"/>
  <c r="M462" i="4"/>
  <c r="M461" i="4"/>
  <c r="G459" i="4"/>
  <c r="M458" i="4"/>
  <c r="M457" i="4"/>
  <c r="M456" i="4" s="1"/>
  <c r="N456" i="4" s="1"/>
  <c r="M455" i="4"/>
  <c r="M454" i="4"/>
  <c r="M453" i="4"/>
  <c r="N453" i="4" s="1"/>
  <c r="M452" i="4"/>
  <c r="M451" i="4"/>
  <c r="M450" i="4" s="1"/>
  <c r="N450" i="4" s="1"/>
  <c r="G449" i="4"/>
  <c r="C449" i="4"/>
  <c r="M448" i="4"/>
  <c r="M447" i="4"/>
  <c r="M446" i="4"/>
  <c r="M444" i="4"/>
  <c r="M443" i="4"/>
  <c r="M442" i="4"/>
  <c r="M441" i="4"/>
  <c r="N441" i="4" s="1"/>
  <c r="G440" i="4"/>
  <c r="M439" i="4"/>
  <c r="M438" i="4"/>
  <c r="M437" i="4"/>
  <c r="M436" i="4"/>
  <c r="N436" i="4" s="1"/>
  <c r="M435" i="4"/>
  <c r="M432" i="4" s="1"/>
  <c r="N432" i="4" s="1"/>
  <c r="N431" i="4" s="1"/>
  <c r="M431" i="4" s="1"/>
  <c r="M434" i="4"/>
  <c r="M433" i="4"/>
  <c r="G431" i="4"/>
  <c r="M430" i="4"/>
  <c r="M427" i="4" s="1"/>
  <c r="N427" i="4" s="1"/>
  <c r="M429" i="4"/>
  <c r="M428" i="4"/>
  <c r="M426" i="4"/>
  <c r="M425" i="4"/>
  <c r="M424" i="4"/>
  <c r="M423" i="4" s="1"/>
  <c r="N423" i="4" s="1"/>
  <c r="G422" i="4"/>
  <c r="M421" i="4"/>
  <c r="M420" i="4"/>
  <c r="M419" i="4"/>
  <c r="M418" i="4" s="1"/>
  <c r="N418" i="4" s="1"/>
  <c r="M417" i="4"/>
  <c r="M416" i="4"/>
  <c r="M415" i="4"/>
  <c r="M414" i="4"/>
  <c r="N414" i="4" s="1"/>
  <c r="N413" i="4" s="1"/>
  <c r="M413" i="4" s="1"/>
  <c r="G413" i="4"/>
  <c r="D413" i="4" s="1"/>
  <c r="C413" i="4"/>
  <c r="M412" i="4"/>
  <c r="M411" i="4"/>
  <c r="M410" i="4"/>
  <c r="M409" i="4"/>
  <c r="M408" i="4"/>
  <c r="M406" i="4"/>
  <c r="M405" i="4"/>
  <c r="M404" i="4"/>
  <c r="M403" i="4"/>
  <c r="M402" i="4"/>
  <c r="M401" i="4"/>
  <c r="M400" i="4"/>
  <c r="M399" i="4"/>
  <c r="M398" i="4"/>
  <c r="M397" i="4"/>
  <c r="M396" i="4"/>
  <c r="M395" i="4"/>
  <c r="M394" i="4"/>
  <c r="M393" i="4"/>
  <c r="M392" i="4"/>
  <c r="M391" i="4"/>
  <c r="M390" i="4"/>
  <c r="D389" i="4"/>
  <c r="C389" i="4"/>
  <c r="M388" i="4"/>
  <c r="M387" i="4"/>
  <c r="M386" i="4"/>
  <c r="M385" i="4"/>
  <c r="M384" i="4"/>
  <c r="M383" i="4" s="1"/>
  <c r="M382" i="4"/>
  <c r="M381" i="4"/>
  <c r="M380" i="4"/>
  <c r="M379" i="4"/>
  <c r="M378" i="4"/>
  <c r="M376" i="4"/>
  <c r="M375" i="4"/>
  <c r="M374" i="4"/>
  <c r="M373" i="4"/>
  <c r="M372" i="4"/>
  <c r="M371" i="4"/>
  <c r="M370" i="4"/>
  <c r="M369" i="4"/>
  <c r="M368" i="4"/>
  <c r="M367" i="4"/>
  <c r="M366" i="4"/>
  <c r="M365" i="4"/>
  <c r="D365" i="4"/>
  <c r="C365" i="4"/>
  <c r="C361" i="4"/>
  <c r="D357" i="4"/>
  <c r="C357" i="4"/>
  <c r="M356" i="4"/>
  <c r="M355" i="4"/>
  <c r="M354" i="4"/>
  <c r="M353" i="4"/>
  <c r="M352" i="4" s="1"/>
  <c r="M351" i="4"/>
  <c r="M350" i="4"/>
  <c r="M349" i="4"/>
  <c r="M348" i="4"/>
  <c r="M347" i="4"/>
  <c r="M346" i="4"/>
  <c r="M345" i="4"/>
  <c r="M344" i="4"/>
  <c r="M343" i="4"/>
  <c r="P342" i="4"/>
  <c r="G347" i="4" s="1"/>
  <c r="M342" i="4"/>
  <c r="M340" i="4"/>
  <c r="M339" i="4"/>
  <c r="M338" i="4"/>
  <c r="M337" i="4"/>
  <c r="M336" i="4" s="1"/>
  <c r="M335" i="4"/>
  <c r="M334" i="4"/>
  <c r="M333" i="4"/>
  <c r="M332" i="4"/>
  <c r="M331" i="4"/>
  <c r="M330" i="4"/>
  <c r="M329" i="4"/>
  <c r="M328" i="4"/>
  <c r="M327" i="4"/>
  <c r="P326" i="4"/>
  <c r="G331" i="4" s="1"/>
  <c r="M326" i="4"/>
  <c r="M324" i="4"/>
  <c r="M323" i="4"/>
  <c r="M322" i="4"/>
  <c r="M321" i="4"/>
  <c r="M320" i="4" s="1"/>
  <c r="M319" i="4"/>
  <c r="M318" i="4"/>
  <c r="M317" i="4"/>
  <c r="M316" i="4"/>
  <c r="M315" i="4"/>
  <c r="M314" i="4"/>
  <c r="M313" i="4"/>
  <c r="M312" i="4"/>
  <c r="M311" i="4"/>
  <c r="P310" i="4"/>
  <c r="G315" i="4" s="1"/>
  <c r="M310" i="4"/>
  <c r="M308" i="4"/>
  <c r="M307" i="4"/>
  <c r="M306" i="4"/>
  <c r="M305" i="4"/>
  <c r="M304" i="4" s="1"/>
  <c r="M303" i="4"/>
  <c r="M302" i="4"/>
  <c r="M301" i="4"/>
  <c r="M300" i="4"/>
  <c r="M299" i="4"/>
  <c r="M298" i="4"/>
  <c r="M297" i="4"/>
  <c r="M296" i="4"/>
  <c r="M295" i="4"/>
  <c r="P294" i="4"/>
  <c r="G299" i="4" s="1"/>
  <c r="M294" i="4"/>
  <c r="D293" i="4"/>
  <c r="C293" i="4"/>
  <c r="M292" i="4"/>
  <c r="M291" i="4"/>
  <c r="M290" i="4"/>
  <c r="M289" i="4"/>
  <c r="M288" i="4" s="1"/>
  <c r="N288" i="4" s="1"/>
  <c r="G288" i="4"/>
  <c r="M287" i="4"/>
  <c r="M286" i="4"/>
  <c r="M285" i="4"/>
  <c r="M284" i="4"/>
  <c r="M283" i="4" s="1"/>
  <c r="N283" i="4" s="1"/>
  <c r="G283" i="4"/>
  <c r="M282" i="4"/>
  <c r="M281" i="4"/>
  <c r="M280" i="4"/>
  <c r="M279" i="4"/>
  <c r="M278" i="4" s="1"/>
  <c r="N278" i="4"/>
  <c r="N277" i="4" s="1"/>
  <c r="M277" i="4" s="1"/>
  <c r="G278" i="4"/>
  <c r="M276" i="4"/>
  <c r="M275" i="4"/>
  <c r="M274" i="4"/>
  <c r="M273" i="4"/>
  <c r="M272" i="4" s="1"/>
  <c r="N272" i="4" s="1"/>
  <c r="G272" i="4"/>
  <c r="M271" i="4"/>
  <c r="M270" i="4"/>
  <c r="M269" i="4"/>
  <c r="M268" i="4"/>
  <c r="M267" i="4" s="1"/>
  <c r="N267" i="4" s="1"/>
  <c r="G267" i="4"/>
  <c r="M266" i="4"/>
  <c r="M265" i="4"/>
  <c r="M264" i="4"/>
  <c r="M263" i="4"/>
  <c r="M262" i="4"/>
  <c r="N262" i="4" s="1"/>
  <c r="G262" i="4"/>
  <c r="M260" i="4"/>
  <c r="M259" i="4"/>
  <c r="M258" i="4"/>
  <c r="M257" i="4"/>
  <c r="M256" i="4" s="1"/>
  <c r="N256" i="4"/>
  <c r="G256" i="4"/>
  <c r="M255" i="4"/>
  <c r="M254" i="4"/>
  <c r="M253" i="4"/>
  <c r="M252" i="4"/>
  <c r="M251" i="4"/>
  <c r="N251" i="4" s="1"/>
  <c r="G251" i="4"/>
  <c r="M250" i="4"/>
  <c r="M249" i="4"/>
  <c r="M248" i="4"/>
  <c r="M247" i="4"/>
  <c r="M246" i="4"/>
  <c r="G246" i="4"/>
  <c r="N246" i="4" s="1"/>
  <c r="M244" i="4"/>
  <c r="M243" i="4"/>
  <c r="M242" i="4"/>
  <c r="M241" i="4"/>
  <c r="M240" i="4"/>
  <c r="N240" i="4" s="1"/>
  <c r="G240" i="4"/>
  <c r="M239" i="4"/>
  <c r="M238" i="4"/>
  <c r="M237" i="4"/>
  <c r="M236" i="4"/>
  <c r="M235" i="4"/>
  <c r="G235" i="4"/>
  <c r="N235" i="4" s="1"/>
  <c r="N229" i="4" s="1"/>
  <c r="M229" i="4" s="1"/>
  <c r="M234" i="4"/>
  <c r="M233" i="4"/>
  <c r="M232" i="4"/>
  <c r="M231" i="4"/>
  <c r="M230" i="4"/>
  <c r="G230" i="4"/>
  <c r="N230" i="4" s="1"/>
  <c r="D229" i="4"/>
  <c r="C229" i="4"/>
  <c r="M228" i="4"/>
  <c r="M227" i="4"/>
  <c r="M226" i="4"/>
  <c r="M225" i="4"/>
  <c r="N225" i="4" s="1"/>
  <c r="M224" i="4"/>
  <c r="M221" i="4" s="1"/>
  <c r="N221" i="4" s="1"/>
  <c r="M223" i="4"/>
  <c r="M222" i="4"/>
  <c r="M220" i="4"/>
  <c r="M219" i="4"/>
  <c r="M218" i="4"/>
  <c r="M217" i="4" s="1"/>
  <c r="N217" i="4" s="1"/>
  <c r="G216" i="4"/>
  <c r="M215" i="4"/>
  <c r="M214" i="4"/>
  <c r="M213" i="4"/>
  <c r="M212" i="4" s="1"/>
  <c r="N212" i="4" s="1"/>
  <c r="M211" i="4"/>
  <c r="M210" i="4"/>
  <c r="M209" i="4"/>
  <c r="M208" i="4"/>
  <c r="N208" i="4" s="1"/>
  <c r="M207" i="4"/>
  <c r="M206" i="4"/>
  <c r="M205" i="4"/>
  <c r="G203" i="4"/>
  <c r="M202" i="4"/>
  <c r="M201" i="4"/>
  <c r="M200" i="4"/>
  <c r="M198" i="4"/>
  <c r="M197" i="4"/>
  <c r="M196" i="4"/>
  <c r="M195" i="4" s="1"/>
  <c r="N195" i="4" s="1"/>
  <c r="M194" i="4"/>
  <c r="M193" i="4"/>
  <c r="M192" i="4"/>
  <c r="M191" i="4"/>
  <c r="N191" i="4" s="1"/>
  <c r="G190" i="4"/>
  <c r="M189" i="4"/>
  <c r="M188" i="4"/>
  <c r="M187" i="4"/>
  <c r="M186" i="4"/>
  <c r="N186" i="4" s="1"/>
  <c r="M185" i="4"/>
  <c r="M184" i="4"/>
  <c r="M183" i="4"/>
  <c r="M182" i="4" s="1"/>
  <c r="N182" i="4" s="1"/>
  <c r="M181" i="4"/>
  <c r="M180" i="4"/>
  <c r="M179" i="4"/>
  <c r="M178" i="4"/>
  <c r="N178" i="4" s="1"/>
  <c r="G177" i="4"/>
  <c r="D177" i="4" s="1"/>
  <c r="C177" i="4"/>
  <c r="M176" i="4"/>
  <c r="M175" i="4"/>
  <c r="M174" i="4"/>
  <c r="M173" i="4" s="1"/>
  <c r="N173" i="4" s="1"/>
  <c r="M172" i="4"/>
  <c r="M171" i="4"/>
  <c r="M170" i="4"/>
  <c r="M169" i="4"/>
  <c r="N169" i="4" s="1"/>
  <c r="M168" i="4"/>
  <c r="M167" i="4"/>
  <c r="M166" i="4"/>
  <c r="M165" i="4" s="1"/>
  <c r="N165" i="4" s="1"/>
  <c r="G164" i="4"/>
  <c r="D125" i="4" s="1"/>
  <c r="M163" i="4"/>
  <c r="M162" i="4"/>
  <c r="M161" i="4"/>
  <c r="M159" i="4"/>
  <c r="M158" i="4"/>
  <c r="M157" i="4"/>
  <c r="M156" i="4" s="1"/>
  <c r="N156" i="4"/>
  <c r="M155" i="4"/>
  <c r="M154" i="4"/>
  <c r="M153" i="4"/>
  <c r="M152" i="4"/>
  <c r="N152" i="4" s="1"/>
  <c r="G151" i="4"/>
  <c r="M150" i="4"/>
  <c r="M149" i="4"/>
  <c r="M148" i="4"/>
  <c r="M147" i="4"/>
  <c r="N147" i="4" s="1"/>
  <c r="M146" i="4"/>
  <c r="M145" i="4"/>
  <c r="M144" i="4"/>
  <c r="M143" i="4" s="1"/>
  <c r="N143" i="4" s="1"/>
  <c r="M142" i="4"/>
  <c r="M141" i="4"/>
  <c r="M140" i="4"/>
  <c r="M139" i="4"/>
  <c r="N139" i="4" s="1"/>
  <c r="G138" i="4"/>
  <c r="M137" i="4"/>
  <c r="M136" i="4"/>
  <c r="M135" i="4"/>
  <c r="M134" i="4"/>
  <c r="N134" i="4" s="1"/>
  <c r="M133" i="4"/>
  <c r="M130" i="4" s="1"/>
  <c r="N130" i="4" s="1"/>
  <c r="M132" i="4"/>
  <c r="M131" i="4"/>
  <c r="M129" i="4"/>
  <c r="M128" i="4"/>
  <c r="M127" i="4"/>
  <c r="M126" i="4" s="1"/>
  <c r="N126" i="4" s="1"/>
  <c r="N125" i="4" s="1"/>
  <c r="M125" i="4" s="1"/>
  <c r="G125" i="4"/>
  <c r="C125" i="4"/>
  <c r="D121" i="4"/>
  <c r="C121" i="4"/>
  <c r="M120" i="4"/>
  <c r="M119" i="4"/>
  <c r="M118" i="4"/>
  <c r="M117" i="4"/>
  <c r="M116" i="4" s="1"/>
  <c r="M115" i="4"/>
  <c r="M114" i="4"/>
  <c r="M113" i="4"/>
  <c r="M112" i="4"/>
  <c r="M111" i="4" s="1"/>
  <c r="M110" i="4"/>
  <c r="M109" i="4"/>
  <c r="M108" i="4"/>
  <c r="M107" i="4"/>
  <c r="M106" i="4"/>
  <c r="M105" i="4"/>
  <c r="M101" i="4" s="1"/>
  <c r="M104" i="4"/>
  <c r="M103" i="4"/>
  <c r="M102" i="4"/>
  <c r="D101" i="4"/>
  <c r="C101" i="4"/>
  <c r="M100" i="4"/>
  <c r="M99" i="4"/>
  <c r="M98" i="4"/>
  <c r="M97" i="4"/>
  <c r="M95" i="4"/>
  <c r="M94" i="4"/>
  <c r="M93" i="4"/>
  <c r="M92" i="4"/>
  <c r="M91" i="4" s="1"/>
  <c r="M90" i="4"/>
  <c r="M89" i="4"/>
  <c r="M88" i="4"/>
  <c r="M87" i="4"/>
  <c r="M86" i="4"/>
  <c r="M85" i="4"/>
  <c r="M84" i="4"/>
  <c r="M83" i="4"/>
  <c r="M82" i="4"/>
  <c r="M81" i="4" s="1"/>
  <c r="D81" i="4"/>
  <c r="C81" i="4"/>
  <c r="M80" i="4"/>
  <c r="M79" i="4"/>
  <c r="M78" i="4"/>
  <c r="M77" i="4" s="1"/>
  <c r="M76" i="4"/>
  <c r="M75" i="4"/>
  <c r="M74" i="4"/>
  <c r="M73" i="4"/>
  <c r="M72" i="4"/>
  <c r="M71" i="4"/>
  <c r="M70" i="4"/>
  <c r="M69" i="4" s="1"/>
  <c r="M68" i="4"/>
  <c r="M67" i="4"/>
  <c r="M66" i="4"/>
  <c r="M65" i="4"/>
  <c r="D65" i="4"/>
  <c r="C65" i="4"/>
  <c r="D61" i="4"/>
  <c r="C61" i="4"/>
  <c r="D57" i="4"/>
  <c r="C57" i="4"/>
  <c r="D53" i="4"/>
  <c r="C53" i="4"/>
  <c r="M52" i="4"/>
  <c r="M51" i="4"/>
  <c r="M50" i="4"/>
  <c r="M49" i="4" s="1"/>
  <c r="M48" i="4"/>
  <c r="M47" i="4"/>
  <c r="M46" i="4"/>
  <c r="M45" i="4"/>
  <c r="M44" i="4"/>
  <c r="M43" i="4"/>
  <c r="M42" i="4"/>
  <c r="M41" i="4" s="1"/>
  <c r="M40" i="4"/>
  <c r="M39" i="4"/>
  <c r="M38" i="4"/>
  <c r="M37" i="4"/>
  <c r="D37" i="4"/>
  <c r="C37" i="4"/>
  <c r="M36" i="4"/>
  <c r="M35" i="4"/>
  <c r="M33" i="4"/>
  <c r="M32" i="4"/>
  <c r="M31" i="4"/>
  <c r="M30" i="4"/>
  <c r="M29" i="4"/>
  <c r="M28" i="4"/>
  <c r="M27" i="4"/>
  <c r="M26" i="4"/>
  <c r="M25" i="4" s="1"/>
  <c r="D25" i="4"/>
  <c r="C25" i="4"/>
  <c r="M24" i="4"/>
  <c r="M23" i="4"/>
  <c r="M22" i="4"/>
  <c r="M21" i="4"/>
  <c r="M20" i="4"/>
  <c r="M19" i="4" s="1"/>
  <c r="M18" i="4"/>
  <c r="M17" i="4"/>
  <c r="M16" i="4"/>
  <c r="M15" i="4"/>
  <c r="M14" i="4"/>
  <c r="M13" i="4" s="1"/>
  <c r="D13" i="4"/>
  <c r="C13" i="4"/>
  <c r="C12" i="4"/>
  <c r="C11" i="4"/>
  <c r="C10" i="4"/>
  <c r="M9" i="4"/>
  <c r="D9" i="4"/>
  <c r="C9" i="4"/>
  <c r="C8" i="4"/>
  <c r="C7" i="4"/>
  <c r="M5" i="4"/>
  <c r="D5" i="4"/>
  <c r="C5" i="4"/>
  <c r="M4" i="4"/>
  <c r="D4" i="4"/>
  <c r="C4" i="4"/>
  <c r="M160" i="4" l="1"/>
  <c r="N160" i="4" s="1"/>
  <c r="N151" i="4" s="1"/>
  <c r="M151" i="4" s="1"/>
  <c r="N177" i="4"/>
  <c r="M177" i="4" s="1"/>
  <c r="N565" i="4"/>
  <c r="M565" i="4" s="1"/>
  <c r="M645" i="4"/>
  <c r="N705" i="4"/>
  <c r="M705" i="4" s="1"/>
  <c r="N715" i="4"/>
  <c r="M715" i="4" s="1"/>
  <c r="M204" i="4"/>
  <c r="N204" i="4" s="1"/>
  <c r="N203" i="4" s="1"/>
  <c r="M203" i="4" s="1"/>
  <c r="N299" i="4"/>
  <c r="N315" i="4"/>
  <c r="N331" i="4"/>
  <c r="N347" i="4"/>
  <c r="M377" i="4"/>
  <c r="M445" i="4"/>
  <c r="N445" i="4" s="1"/>
  <c r="N440" i="4" s="1"/>
  <c r="M440" i="4" s="1"/>
  <c r="N585" i="4"/>
  <c r="M585" i="4" s="1"/>
  <c r="N575" i="4"/>
  <c r="M575" i="4" s="1"/>
  <c r="N138" i="4"/>
  <c r="M138" i="4" s="1"/>
  <c r="N245" i="4"/>
  <c r="M245" i="4" s="1"/>
  <c r="N507" i="4"/>
  <c r="M507" i="4" s="1"/>
  <c r="N605" i="4"/>
  <c r="M605" i="4" s="1"/>
  <c r="N615" i="4"/>
  <c r="M615" i="4" s="1"/>
  <c r="N625" i="4"/>
  <c r="M625" i="4" s="1"/>
  <c r="N665" i="4"/>
  <c r="M665" i="4" s="1"/>
  <c r="N164" i="4"/>
  <c r="M164" i="4" s="1"/>
  <c r="N216" i="4"/>
  <c r="M216" i="4" s="1"/>
  <c r="N535" i="4"/>
  <c r="M535" i="4" s="1"/>
  <c r="N675" i="4"/>
  <c r="M675" i="4" s="1"/>
  <c r="N595" i="4"/>
  <c r="M595" i="4" s="1"/>
  <c r="M389" i="4"/>
  <c r="N545" i="4"/>
  <c r="M545" i="4" s="1"/>
  <c r="N655" i="4"/>
  <c r="M655" i="4" s="1"/>
  <c r="M96" i="4"/>
  <c r="M199" i="4"/>
  <c r="N199" i="4" s="1"/>
  <c r="N190" i="4" s="1"/>
  <c r="M190" i="4" s="1"/>
  <c r="M34" i="4"/>
  <c r="N261" i="4"/>
  <c r="M261" i="4" s="1"/>
  <c r="M407" i="4"/>
  <c r="N422" i="4"/>
  <c r="M422" i="4" s="1"/>
  <c r="N449" i="4"/>
  <c r="M449" i="4" s="1"/>
  <c r="M460" i="4"/>
  <c r="N460" i="4" s="1"/>
  <c r="N459" i="4" s="1"/>
  <c r="M459" i="4" s="1"/>
  <c r="N469" i="4"/>
  <c r="M469" i="4" s="1"/>
  <c r="N479" i="4"/>
  <c r="M479" i="4" s="1"/>
  <c r="M529" i="4"/>
  <c r="N529" i="4" s="1"/>
  <c r="N525" i="4" s="1"/>
  <c r="M525" i="4" s="1"/>
  <c r="N635" i="4"/>
  <c r="M635" i="4" s="1"/>
  <c r="N685" i="4"/>
  <c r="M685" i="4" s="1"/>
  <c r="G304" i="4"/>
  <c r="N304" i="4" s="1"/>
  <c r="G320" i="4"/>
  <c r="N320" i="4" s="1"/>
  <c r="G336" i="4"/>
  <c r="N336" i="4" s="1"/>
  <c r="G352" i="4"/>
  <c r="N352" i="4" s="1"/>
  <c r="G294" i="4"/>
  <c r="N294" i="4" s="1"/>
  <c r="G310" i="4"/>
  <c r="N310" i="4" s="1"/>
  <c r="G326" i="4"/>
  <c r="N326" i="4" s="1"/>
  <c r="N325" i="4" s="1"/>
  <c r="M325" i="4" s="1"/>
  <c r="G342" i="4"/>
  <c r="N342" i="4" s="1"/>
  <c r="N341" i="4" s="1"/>
  <c r="M341" i="4" s="1"/>
  <c r="N293" i="4" l="1"/>
  <c r="M293" i="4" s="1"/>
  <c r="N309" i="4"/>
  <c r="M309" i="4" s="1"/>
</calcChain>
</file>

<file path=xl/sharedStrings.xml><?xml version="1.0" encoding="utf-8"?>
<sst xmlns="http://schemas.openxmlformats.org/spreadsheetml/2006/main" count="6149" uniqueCount="1575">
  <si>
    <t>Supporting information</t>
  </si>
  <si>
    <t>Wan-Ting Hsu1*, Evi Petavratzi1, Markus Zils2, Stefán Einarsson2, Esmaeil Khedmati Morasae2, Oliver Lysaght2, Peter Hopkinson2</t>
  </si>
  <si>
    <r>
      <t>British Geological Survey</t>
    </r>
    <r>
      <rPr>
        <vertAlign val="superscript"/>
        <sz val="12"/>
        <color theme="1"/>
        <rFont val="Times New Roman"/>
        <family val="1"/>
      </rPr>
      <t xml:space="preserve">1 </t>
    </r>
    <r>
      <rPr>
        <sz val="12"/>
        <color theme="1"/>
        <rFont val="Times New Roman"/>
        <family val="1"/>
      </rPr>
      <t>: British Geological Survey, Nicker Hill, Keyworth, Nottinghamshire, UK NG12 5GG</t>
    </r>
  </si>
  <si>
    <r>
      <t>University of Exeter</t>
    </r>
    <r>
      <rPr>
        <vertAlign val="superscript"/>
        <sz val="12"/>
        <color theme="1"/>
        <rFont val="Times New Roman"/>
        <family val="1"/>
      </rPr>
      <t xml:space="preserve">2 </t>
    </r>
    <r>
      <rPr>
        <sz val="12"/>
        <color theme="1"/>
        <rFont val="Times New Roman"/>
        <family val="1"/>
      </rPr>
      <t>: The University of Exeter Business School, Faculty of Environment, Science and Economy, The University of Exeter, Streatham Court, Rennes Drive, Exeter, EX4 4PU</t>
    </r>
  </si>
  <si>
    <t>Code</t>
  </si>
  <si>
    <t>Name of the flow</t>
  </si>
  <si>
    <t>HS/CN Code</t>
  </si>
  <si>
    <t>Mass</t>
  </si>
  <si>
    <t>Unit</t>
  </si>
  <si>
    <t>Year</t>
  </si>
  <si>
    <t>Geographical coverage</t>
  </si>
  <si>
    <t>Type of data</t>
  </si>
  <si>
    <t>Data sources</t>
  </si>
  <si>
    <t xml:space="preserve">Comments </t>
  </si>
  <si>
    <t>NOTES</t>
  </si>
  <si>
    <t xml:space="preserve">THIS IS THE CORE DATASHEET WHERE CALCULATIONS DONE ON INDIVIDUAL STAGES COME TOGETHER. PLEASE TRY TO BE EXPLICIT AND DETAILED IN YOUR DESCRIPTIONS. </t>
  </si>
  <si>
    <t>M1</t>
  </si>
  <si>
    <t>Compounds Market</t>
  </si>
  <si>
    <t>Inflows</t>
  </si>
  <si>
    <t>I1</t>
  </si>
  <si>
    <t>Import of total REE compounds</t>
  </si>
  <si>
    <t>28469010 Compounds of lanthanum, praseodymium, neodymium or samarium, inorganic or organic 28469020 Compounds of europium, gadolinium, terbium, dysprosium, holmium, erbium, thulium, ytterbium, lutetium or yttrium, inorganic or organic 28469090 Compounds of mixtures of rare-earth metals, yttrium and scandium, inorganic or organic</t>
  </si>
  <si>
    <t>kg</t>
  </si>
  <si>
    <t>2017 - 2021</t>
  </si>
  <si>
    <t xml:space="preserve">UK </t>
  </si>
  <si>
    <t>[OS - Original source]</t>
  </si>
  <si>
    <t>UK tradeinfo</t>
  </si>
  <si>
    <t>Total imports of REE compounds</t>
  </si>
  <si>
    <t>P1</t>
  </si>
  <si>
    <t>REE compounds production</t>
  </si>
  <si>
    <t>Outflows</t>
  </si>
  <si>
    <t>C1</t>
  </si>
  <si>
    <t xml:space="preserve">REE compounds consumption </t>
  </si>
  <si>
    <t>[ES-Estimate source]</t>
  </si>
  <si>
    <t>Mass balance</t>
  </si>
  <si>
    <t>E1</t>
  </si>
  <si>
    <t>Export of total REE compounds</t>
  </si>
  <si>
    <t>Total exports of REE compounds</t>
  </si>
  <si>
    <t>Stock</t>
  </si>
  <si>
    <t>S1</t>
  </si>
  <si>
    <t>Stock of REE compounds</t>
  </si>
  <si>
    <t>[SC - Stakeholder consultations]</t>
  </si>
  <si>
    <t>Stakeholder consultations</t>
  </si>
  <si>
    <t>10% of inputs</t>
  </si>
  <si>
    <t>Processing</t>
  </si>
  <si>
    <t>Nd compounds consumption</t>
  </si>
  <si>
    <t>R6</t>
  </si>
  <si>
    <t>Recycled REE compounds</t>
  </si>
  <si>
    <t>P2</t>
  </si>
  <si>
    <t>REE metals/alloys production</t>
  </si>
  <si>
    <t>REE Compounds_Consumption*(100%-10%)</t>
  </si>
  <si>
    <t>L1</t>
  </si>
  <si>
    <t>Losses at processing stage</t>
  </si>
  <si>
    <t>China</t>
  </si>
  <si>
    <t>Geng, J, Hao, H, Sun, X, Xun, D, Liu, Z, Zhao, F. Static material flow analysis of neodymium in China. J Ind Ecol. 2021; 25: 114– 124. https://doi.org/10.1111/jiec.13058</t>
  </si>
  <si>
    <t>REE Compounds_Consumption*10%</t>
  </si>
  <si>
    <t>R1</t>
  </si>
  <si>
    <t xml:space="preserve">Post-industrial waste </t>
  </si>
  <si>
    <t>M2</t>
  </si>
  <si>
    <t xml:space="preserve">REE Metal/Alloys Market </t>
  </si>
  <si>
    <t>I2</t>
  </si>
  <si>
    <t>Imports of REE metals/alloys</t>
  </si>
  <si>
    <t>28053010 Intermixtures or interalloys of rare-earth metals, scandium and yttrium 28053020 Cerium, lanthanum, praseodymium, neodymium and samarium, of a purity by weight of &gt;=95% (excl. intermixtures and interalloys) 28053030 Europium, gadolinium, terbium, dysprosium, holmium, erbium, thulium, ytterbium, lutetium and yttrium, of a purity by weight of &gt;=95% (excl. intermixtures and interalloys) 28053080 Rare-earth metals, scandium and yttrium, of a purity by weight of &lt;95% (excl. intermixtures and interalloys)</t>
  </si>
  <si>
    <t>Kg</t>
  </si>
  <si>
    <t>UK</t>
  </si>
  <si>
    <t>O1</t>
  </si>
  <si>
    <t>REE metals/alloys consumption to other applications</t>
  </si>
  <si>
    <t>E2</t>
  </si>
  <si>
    <t>Exports of REE metals/alloys</t>
  </si>
  <si>
    <t>C2</t>
  </si>
  <si>
    <t>REE metals/alloys consumption to NdFeB PM</t>
  </si>
  <si>
    <t>Manufacture/Assembly of NdFeB PM</t>
  </si>
  <si>
    <t>R5</t>
  </si>
  <si>
    <t>Recycled REE metals/alloys to NdFeB PM</t>
  </si>
  <si>
    <t>NdFeB PM assembly</t>
  </si>
  <si>
    <t>25992995  (CN 850511) - Permanent magnets and articles intended to become permanent magnets, of metal</t>
  </si>
  <si>
    <t>UK, Global</t>
  </si>
  <si>
    <t>UK PRODCOM , Cui, J., Ormerod, J., Parker, D., Ott, R., Palasyuk, A., Mccall, S., ... &amp; Lograsso, T. (2022). Manufacturing Processes for Permanent Magnets: Part I—Sintering and Casting. JOM, 1-17.</t>
  </si>
  <si>
    <t>P3.1</t>
  </si>
  <si>
    <t>NdFeB PM assembly - Nd</t>
  </si>
  <si>
    <t>UK, Global, other countries</t>
  </si>
  <si>
    <t>A range of peer-reviewed papers</t>
  </si>
  <si>
    <t>P3.2</t>
  </si>
  <si>
    <t>NdFeB PM assembly - Dy</t>
  </si>
  <si>
    <t>P3.3</t>
  </si>
  <si>
    <t>NdFeB PM assembly - Pr</t>
  </si>
  <si>
    <t>P3.4</t>
  </si>
  <si>
    <t>NdFeB PM assembly - Tb</t>
  </si>
  <si>
    <t>M3</t>
  </si>
  <si>
    <t>Component 1 Market - NdFeB PM</t>
  </si>
  <si>
    <t>Imports of PM</t>
  </si>
  <si>
    <t>85051100 Permanent magnets of metal and articles intended to become permanent magnets after magnetization (excl. chucks, clamps and similar holding devices)</t>
  </si>
  <si>
    <t>I3.1</t>
  </si>
  <si>
    <t>Imports of PM - Nd</t>
  </si>
  <si>
    <t>I3.2</t>
  </si>
  <si>
    <t>Imports of PM - Dy</t>
  </si>
  <si>
    <t>I3.3</t>
  </si>
  <si>
    <t>Imports of PM - Pr</t>
  </si>
  <si>
    <t>I3.4</t>
  </si>
  <si>
    <t>Imports of PM - Tb</t>
  </si>
  <si>
    <t>C3.1</t>
  </si>
  <si>
    <t>Total NdFeB PM consumption - Nd</t>
  </si>
  <si>
    <t>C3.2</t>
  </si>
  <si>
    <t>Total NdFeB PM consumption - Dy</t>
  </si>
  <si>
    <t>Total NdFeB PM consumption - Pr</t>
  </si>
  <si>
    <t>Total NdFeB PM consumption - Tb</t>
  </si>
  <si>
    <t>C3.1.1</t>
  </si>
  <si>
    <t>NdFeB PM consumption (Electric traction motors) - Nd</t>
  </si>
  <si>
    <t>Backcalculation</t>
  </si>
  <si>
    <t>Total EV eletric traction motors production - Nd</t>
  </si>
  <si>
    <t>C3.1.2</t>
  </si>
  <si>
    <t>NdFeB PM consumption (Electric traction motors) - Dy</t>
  </si>
  <si>
    <t>Total EV eletric traction motors production - Dy</t>
  </si>
  <si>
    <t>C3.1.3</t>
  </si>
  <si>
    <t>NdFeB PM consumption (Electric traction motors) - Pr</t>
  </si>
  <si>
    <t>Total EV eletric traction motors production - Pr</t>
  </si>
  <si>
    <t>C3.1.4</t>
  </si>
  <si>
    <t>NdFeB PM consumption (Electric traction motors) - Tb</t>
  </si>
  <si>
    <t>Total EV eletric traction motors production - Tb</t>
  </si>
  <si>
    <t>C3.2.1</t>
  </si>
  <si>
    <t>EV_Production_OtherApplications_Nd</t>
  </si>
  <si>
    <t>C3.2.2</t>
  </si>
  <si>
    <t>EV_Production_OtherApplications_Dy</t>
  </si>
  <si>
    <t>C3.2.3</t>
  </si>
  <si>
    <t>EV_Production_OtherApplications_Pr</t>
  </si>
  <si>
    <t>C3.2.4</t>
  </si>
  <si>
    <t>EV_Production_OtherApplications_Tb</t>
  </si>
  <si>
    <t>NdFeB PM consumption (Other applications)</t>
  </si>
  <si>
    <t>O3.1</t>
  </si>
  <si>
    <t>NdFeB PM consumption (Other applications)_Nd</t>
  </si>
  <si>
    <t>O3.2</t>
  </si>
  <si>
    <t>NdFeB PM consumption (Other applications)_Dy</t>
  </si>
  <si>
    <t>O3.3</t>
  </si>
  <si>
    <t>NdFeB PM consumption (Other applications)_Pr</t>
  </si>
  <si>
    <t>O3.4</t>
  </si>
  <si>
    <t>NdFeB PM consumption (Other applications)_Tb</t>
  </si>
  <si>
    <t>Exports of PM</t>
  </si>
  <si>
    <t>E3.1</t>
  </si>
  <si>
    <t>Exports of PM - Nd</t>
  </si>
  <si>
    <t>E3.2</t>
  </si>
  <si>
    <t>Exports of PM - Dy</t>
  </si>
  <si>
    <t>E3.3</t>
  </si>
  <si>
    <t>Exports of PM - Pr</t>
  </si>
  <si>
    <t>E3.4</t>
  </si>
  <si>
    <t>Exports of PM - Tb</t>
  </si>
  <si>
    <t>Manufacture of eletric traction motors</t>
  </si>
  <si>
    <t>NdFeB PM consumption (EV electric traction motor)</t>
  </si>
  <si>
    <t>NdFeB PM consumption - Nd</t>
  </si>
  <si>
    <t>NdFeB PM consumption - Dy</t>
  </si>
  <si>
    <t>NdFeB PM consumption - Pr</t>
  </si>
  <si>
    <t>NdFeB PM consumption - Tb</t>
  </si>
  <si>
    <t>Total electric traction motor production</t>
  </si>
  <si>
    <t xml:space="preserve">Sum of electric traction motors </t>
  </si>
  <si>
    <t>P4.1</t>
  </si>
  <si>
    <t>Total electric traction motor production_Nd</t>
  </si>
  <si>
    <t>P4.2</t>
  </si>
  <si>
    <t>Total electric traction motor production_Dy</t>
  </si>
  <si>
    <t>P4.3</t>
  </si>
  <si>
    <t>Total electric traction motor production_Pr</t>
  </si>
  <si>
    <t>P4.4</t>
  </si>
  <si>
    <t>Total electric traction motor production_Tb</t>
  </si>
  <si>
    <t xml:space="preserve">Imports of electric traction motor </t>
  </si>
  <si>
    <t>85015350 AC traction motors, multi-phase, of an output &gt; 75 kW</t>
  </si>
  <si>
    <t>Sum of total imports of AC traction motors.</t>
  </si>
  <si>
    <t>Number of items</t>
  </si>
  <si>
    <t>I4.1</t>
  </si>
  <si>
    <t>Imports of electric traction motor_Nd</t>
  </si>
  <si>
    <t>UK tradeinfo, Three papers</t>
  </si>
  <si>
    <t>I4.2</t>
  </si>
  <si>
    <t>Imports of electric traction motor_Dy</t>
  </si>
  <si>
    <t>I4.3</t>
  </si>
  <si>
    <t>Imports of electric traction motor_Pr</t>
  </si>
  <si>
    <t>I4.4</t>
  </si>
  <si>
    <t>Imports of electric traction motor_Tb</t>
  </si>
  <si>
    <t>M4</t>
  </si>
  <si>
    <t>Component 2 Market - Electric Traction Motor</t>
  </si>
  <si>
    <t>SMMT</t>
  </si>
  <si>
    <t>SMMT, IDTechEx, Ballinger, B., Stringer, M., Schmeda-Lopez, D. R., Kefford, B., Parkinson, B., Greig, C., &amp; Smart, S. (2019). The vulnerability of electric vehicle deployment to critical mineral supply. Applied Energy, 255, 113844.</t>
  </si>
  <si>
    <t>UK tradeinfo, papers</t>
  </si>
  <si>
    <t>Sum of total imports of AC traction motors/Average mass of E-motor in EV</t>
  </si>
  <si>
    <t xml:space="preserve">Electric traction motors consumption </t>
  </si>
  <si>
    <t>C4.1</t>
  </si>
  <si>
    <t>Electric traction motors consumption  - Nd</t>
  </si>
  <si>
    <t>C4.2</t>
  </si>
  <si>
    <t>Electric traction motors consumption  - Dy</t>
  </si>
  <si>
    <t>C4.3</t>
  </si>
  <si>
    <t>Electric traction motors consumption  - Pr</t>
  </si>
  <si>
    <t>C4.4</t>
  </si>
  <si>
    <t>Electric traction motors consumption  - Tb</t>
  </si>
  <si>
    <t>Exports of electric traction motors</t>
  </si>
  <si>
    <t>SMMT, Ballinger, B., Stringer, M., Schmeda-Lopez, D. R., Kefford, B., Parkinson, B., Greig, C., &amp; Smart, S. (2019). The vulnerability of electric vehicle deployment to critical mineral supply. Applied Energy, 255, 113844.</t>
  </si>
  <si>
    <t>UK engine manufacture to global Exports (units) * share of EV production (%)</t>
  </si>
  <si>
    <t>E4.1</t>
  </si>
  <si>
    <t>Exports of electric traction motors_Nd</t>
  </si>
  <si>
    <t>E4.2</t>
  </si>
  <si>
    <t>Exports of electric traction motors_Dy</t>
  </si>
  <si>
    <t>E4.3</t>
  </si>
  <si>
    <t>Exports of electric traction motors_Pr</t>
  </si>
  <si>
    <t>E4.4</t>
  </si>
  <si>
    <t>Exports of electric traction motors_Tb</t>
  </si>
  <si>
    <t>Manufacture of final products</t>
  </si>
  <si>
    <t>P5.1</t>
  </si>
  <si>
    <t xml:space="preserve">Total EV production </t>
  </si>
  <si>
    <t>Sum of production of EV electric traction motors and other applications</t>
  </si>
  <si>
    <t>P5.1.0.1.1</t>
  </si>
  <si>
    <t>Total EV production - electric  traction motors - Nd</t>
  </si>
  <si>
    <t>SMMT, papers</t>
  </si>
  <si>
    <t>P5.1.0.1.2</t>
  </si>
  <si>
    <t>Total EV production - electric  traction motors - Dy</t>
  </si>
  <si>
    <t>P5.1.0.1.3</t>
  </si>
  <si>
    <t>Total EV production - electric  traction motors  - Pr</t>
  </si>
  <si>
    <t>P5.1.0.1.4</t>
  </si>
  <si>
    <t>Total EV production - electric  traction motors  - Tb</t>
  </si>
  <si>
    <t>P5.1.0.2.1</t>
  </si>
  <si>
    <t>Total EV production - other applications - Nd</t>
  </si>
  <si>
    <t>(HEV_Production_Nd+PHEV_Production_Nd+BEV_Production_Nd)*(100%-63%)</t>
  </si>
  <si>
    <t>P5.1.0.2.2</t>
  </si>
  <si>
    <t>Total EV production - other applications - Dy</t>
  </si>
  <si>
    <t>(HEV_Production_Dy+PHEV_Production_Dy+BEV_Production_Dy)*(100%-63%)</t>
  </si>
  <si>
    <t>P5.1.0.2.3</t>
  </si>
  <si>
    <t>Total EV production - other applications - Pr</t>
  </si>
  <si>
    <t>(HEV_Production_Pr+PHEV_Production_Pr+BEV_Production_Pr)*(100%-63%)</t>
  </si>
  <si>
    <t>P5.1.0.2.4</t>
  </si>
  <si>
    <t>Total EV production - other applications - Tb</t>
  </si>
  <si>
    <t>(HEV_Production_Tb+PHEV_Production_Tb+BEV_Production_Tb)*(100%-63%)</t>
  </si>
  <si>
    <t>M5</t>
  </si>
  <si>
    <t>P5.1.1</t>
  </si>
  <si>
    <t>Passenger HEVs production</t>
  </si>
  <si>
    <t>P5.1.1.1</t>
  </si>
  <si>
    <t>Passenger HEVs production - Nd</t>
  </si>
  <si>
    <t>Total UK car production * share of HEV * Nd content (g/vehicle) * 0.001</t>
  </si>
  <si>
    <t>P5.1.1.2</t>
  </si>
  <si>
    <t>Passenger HEVs production - Dy</t>
  </si>
  <si>
    <t>Total UK car production * share of HEV * Dy content (g/vehicle) * 0.001</t>
  </si>
  <si>
    <t>P5.1.1.3</t>
  </si>
  <si>
    <t>Passenger HEVs production - Pr</t>
  </si>
  <si>
    <t>Total UK car production * share of HEV * Pr content (g/vehicle) * 0.001</t>
  </si>
  <si>
    <t>P5.1.1.4</t>
  </si>
  <si>
    <t>Passenger HEVs production - Tb</t>
  </si>
  <si>
    <t>Total UK car production * share of HEV * Tb content (g/vehicle) * 0.001</t>
  </si>
  <si>
    <t>P5.1.2</t>
  </si>
  <si>
    <t>Passenger PHEVs production</t>
  </si>
  <si>
    <t>P5.1.2.1</t>
  </si>
  <si>
    <t>Passenger PHEVs production - Nd</t>
  </si>
  <si>
    <t>Total UK car production * share of PHEV * Nd content (g/vehicle) * 0.001</t>
  </si>
  <si>
    <t>P5.1.2.2</t>
  </si>
  <si>
    <t>Passenger PHEVs production - Dy</t>
  </si>
  <si>
    <t>Total UK car production * share of PHEV * Dy content (g/vehicle) * 0.001</t>
  </si>
  <si>
    <t>P5.1.2.3</t>
  </si>
  <si>
    <t>Passenger PHEVs production - Pr</t>
  </si>
  <si>
    <t>Total UK car production * share of PHEV * Pr content (g/vehicle) * 0.001</t>
  </si>
  <si>
    <t>P5.1.2.4</t>
  </si>
  <si>
    <t>Passenger PHEVs production - Tb</t>
  </si>
  <si>
    <t>Total UK car production * share of PHEV * Tb content (g/vehicle) * 0.001</t>
  </si>
  <si>
    <t>P5.1.3</t>
  </si>
  <si>
    <t>Passenger BEVs production</t>
  </si>
  <si>
    <t>P5.1.3.1</t>
  </si>
  <si>
    <t>Passenger BEVs production - Nd</t>
  </si>
  <si>
    <t>Total UK car production * share of BEV * Nd content (g/vehicle) * 0.001</t>
  </si>
  <si>
    <t>P5.1.3.2</t>
  </si>
  <si>
    <t>Passenger BEVs production - Dy</t>
  </si>
  <si>
    <t>Total UK car production * share of BEV * Dy content (g/vehicle) * 0.001</t>
  </si>
  <si>
    <t>P5.1.3.3</t>
  </si>
  <si>
    <t>Passenger BEVs production - Pr</t>
  </si>
  <si>
    <t>Total UK car production * share of BEV * Pr content (g/vehicle) * 0.001</t>
  </si>
  <si>
    <t>P5.1.3.4</t>
  </si>
  <si>
    <t>Passenger BEVs production - Tb</t>
  </si>
  <si>
    <t>Total UK car production * share of BEV * Tb content (g/vehicle) * 0.001</t>
  </si>
  <si>
    <t>I5.1</t>
  </si>
  <si>
    <t>Total EV imports</t>
  </si>
  <si>
    <t>I5.1.1</t>
  </si>
  <si>
    <t>Total EV Imports - Nd</t>
  </si>
  <si>
    <t>HEV_Imports_Nd+PHEV_Imports_Nd+BEV_Imports_Nd</t>
  </si>
  <si>
    <t>I5.1.2</t>
  </si>
  <si>
    <t>Total EV Imports - Dy</t>
  </si>
  <si>
    <t>HEV_Imports_Dy+PHEV_Imports_Dy+BEV_Imports_Dy</t>
  </si>
  <si>
    <t>I5.1.3</t>
  </si>
  <si>
    <t>Total EV Imports - Pr</t>
  </si>
  <si>
    <t>HEV_Imports_Pr+PHEV_Imports_Pr+BEV_Imports_Pr</t>
  </si>
  <si>
    <t>I5.1.4</t>
  </si>
  <si>
    <t>Total EV Imports - Tb</t>
  </si>
  <si>
    <t>HEV_Imports_Tb+PHEV_Imports_Tb+BEV_Imports_Tb</t>
  </si>
  <si>
    <t>Imports of HEVs</t>
  </si>
  <si>
    <t>870340 Vehicles; with both spark-ignition internal combustion piston engine and electric motor for propulsion, incapable of being charged by plugging to external source of electric power 870350 Vehicles; with both compression-ignition internal combustion piston engine (diesel or semi-diesel) and electric motor for propulsion, incapable of being charged by plugging to external source of electric power</t>
  </si>
  <si>
    <t>Total mass of imports of HEVs</t>
  </si>
  <si>
    <t>I5.1.1.1</t>
  </si>
  <si>
    <t>Imports of HEVs - Nd</t>
  </si>
  <si>
    <t>I5.1.1.2</t>
  </si>
  <si>
    <t>Imports of HEVs - Dy</t>
  </si>
  <si>
    <t>I5.1.1.3</t>
  </si>
  <si>
    <t>Imports of HEVs - Pr</t>
  </si>
  <si>
    <t>I5.1.1.4</t>
  </si>
  <si>
    <t>Imports of HEVs - Tb</t>
  </si>
  <si>
    <t>Imports of PHEVs</t>
  </si>
  <si>
    <t>870360 Vehicles; with both spark-ignition internal combustion piston engine and electric motor for propulsion, capable of being charged by plugging to external source of electric power 870370 Vehicles; with both compression-ignition internal combustion piston engine (diesel or semi-diesel) and electric motor for propulsion, capable of being charged by plugging to external source of electric power</t>
  </si>
  <si>
    <t>Total mass of imports of PHEVs</t>
  </si>
  <si>
    <t>I5.1.2.1</t>
  </si>
  <si>
    <t>Imports of PHEVs - Nd</t>
  </si>
  <si>
    <t>I5.1.2.2</t>
  </si>
  <si>
    <t>Imports of PHEVs - Dy</t>
  </si>
  <si>
    <t>I5.1.2.3</t>
  </si>
  <si>
    <t>Imports of PHEVs - Pr</t>
  </si>
  <si>
    <t>I5.1.2.4</t>
  </si>
  <si>
    <t>Imports of PHEVs - Tb</t>
  </si>
  <si>
    <t>Imports of BEVs</t>
  </si>
  <si>
    <t>870380 Vehicles; with only electric motor for propulsion</t>
  </si>
  <si>
    <t>Total mass of imports of BHEVs</t>
  </si>
  <si>
    <t>I5.1.3.1</t>
  </si>
  <si>
    <t>Imports of BEVs - Nd</t>
  </si>
  <si>
    <t>I5.1.3.2</t>
  </si>
  <si>
    <t>Imports of BEVs - Dy</t>
  </si>
  <si>
    <t>I5.1.3.3</t>
  </si>
  <si>
    <t>Imports of BEVs - Pr</t>
  </si>
  <si>
    <t>I5.1.3.4</t>
  </si>
  <si>
    <t>Imports of BEVs - Tb</t>
  </si>
  <si>
    <t>I5.2</t>
  </si>
  <si>
    <t>Imports of wind turbines</t>
  </si>
  <si>
    <t>85023100 Generating sets, wind-powered</t>
  </si>
  <si>
    <t>number</t>
  </si>
  <si>
    <t>Total mass of imports of generating sets, wind-powered/average mass of generator (The nacelle weight of a 5 MW turbine)</t>
  </si>
  <si>
    <t>I5.2.1</t>
  </si>
  <si>
    <t>Imports of generating sets - Nd</t>
  </si>
  <si>
    <t>UK tradeinfo, wind Europe, papers</t>
  </si>
  <si>
    <t>(Total mass of imports of generating sets, wind-powered/average mass of generator )* average power rating (MW) * average mass of PM in wind turbine (kg/MW)  * Nd fraction (%)</t>
  </si>
  <si>
    <t>I5.2.2</t>
  </si>
  <si>
    <t>Imports of generating sets - Dy</t>
  </si>
  <si>
    <t>(Total mass of imports of generating sets, wind-powered/average mass of generator )*average power rating (MW) * average mass of PM in wind turbine (kg/MW)  * Dy fraction (%)</t>
  </si>
  <si>
    <t>I5.2.3</t>
  </si>
  <si>
    <t>Imports of generating sets - Pr</t>
  </si>
  <si>
    <t>(Total mass of imports of generating sets, wind-powered/average mass of generator )*average power rating (MW) * average mass of PM in wind turbine (kg/MW) * Pr fraction (%)</t>
  </si>
  <si>
    <t>I5.2.4</t>
  </si>
  <si>
    <t>Imports of generating sets - Tb</t>
  </si>
  <si>
    <t xml:space="preserve">(Total mass of imports of generating sets, wind-powered/average mass of generator )*average power rating (MW) * average mass of PM in wind turbine (kg/MW)  * Tb fraction (%) </t>
  </si>
  <si>
    <t>Generating sets imported prior to 2017</t>
  </si>
  <si>
    <t>I5.3.1</t>
  </si>
  <si>
    <t>Generating sets imported prior to 2017 - Nd</t>
  </si>
  <si>
    <t>I5.3.2</t>
  </si>
  <si>
    <t>Generating sets imported prior to 2017 - Dy</t>
  </si>
  <si>
    <t>I5.3.3</t>
  </si>
  <si>
    <t>Generating sets imported prior to 2017 - Pr</t>
  </si>
  <si>
    <t>I5.3.4</t>
  </si>
  <si>
    <t>Generating sets imported prior to 2017 - Tb</t>
  </si>
  <si>
    <t>C5.1</t>
  </si>
  <si>
    <t>Total EV consumption</t>
  </si>
  <si>
    <t>C5.1.1</t>
  </si>
  <si>
    <t>Total EV consumption - Nd</t>
  </si>
  <si>
    <t>(EV_E-Traction Motor Production_Nd+EV_Production_OtherApplications_Nd+EV_Imports_Nd-EV_Exports_Nd)</t>
  </si>
  <si>
    <t>C5.1.2</t>
  </si>
  <si>
    <t>Total EV consumption - Dy</t>
  </si>
  <si>
    <t>(EV_E-Traction Motor Production_Dy+EV_Production_OtherApplications_Dy+EV_Imports_Dy-EV_Exports_Dy)</t>
  </si>
  <si>
    <t>C5.1.3</t>
  </si>
  <si>
    <t>Total EV consumption - Pr</t>
  </si>
  <si>
    <t>(EV_E-Traction Motor Production_Pr+EV_Production_OtherApplications_Pr+EV_Imports_Pr-EV_Exports_Tb)</t>
  </si>
  <si>
    <t>C5.1.4</t>
  </si>
  <si>
    <t>Total EV consumption - Tb</t>
  </si>
  <si>
    <t>(EV_E-Traction Motor Production_Tb+EV_Production_OtherApplications_Tb+EV_Imports_Tb-EV_Exports_Tb)</t>
  </si>
  <si>
    <t>E5.1</t>
  </si>
  <si>
    <t>Total EV exports</t>
  </si>
  <si>
    <t>E5.1.1</t>
  </si>
  <si>
    <t>Total EV exports - Nd</t>
  </si>
  <si>
    <t>HEV_Export_Nd+PHEV_Exports_Nd+BHEV_Exports_Nd</t>
  </si>
  <si>
    <t>E5.1.2</t>
  </si>
  <si>
    <t>Total EV exports - Dy</t>
  </si>
  <si>
    <t>HEV_Exports_Dy+PHEV_Exports_Dy+BEV_Exports_Dy</t>
  </si>
  <si>
    <t>E5.1.3</t>
  </si>
  <si>
    <t>Total EV exports - Pr</t>
  </si>
  <si>
    <t>HEV_Exports_Pr+PHEV_Exports_Pr+BEV_Exports_Pr</t>
  </si>
  <si>
    <t>E5.1.4</t>
  </si>
  <si>
    <t>Total EV exports - Tb</t>
  </si>
  <si>
    <t>HEV_Exports_Tb+PHEV_Exports_Tb+BEV_Exports_Tb</t>
  </si>
  <si>
    <t>Exports of HEVs</t>
  </si>
  <si>
    <t>Total mass of exports of HEVs</t>
  </si>
  <si>
    <t>Total mass of exports of HEVs / average mass per HEV</t>
  </si>
  <si>
    <t>E5.1.1.1</t>
  </si>
  <si>
    <t>Exports of HEVs - Nd</t>
  </si>
  <si>
    <t>(Total mass of exports of HEVs / average mass per HEV) * Nd content (g/vehicle) * 0.001</t>
  </si>
  <si>
    <t>E5.1.1.2</t>
  </si>
  <si>
    <t>Exports of HEVs - Dy</t>
  </si>
  <si>
    <t>(Total mass of exports of HEVs / average mass per HEV) * Dy content (g/vehicle) * 0.001</t>
  </si>
  <si>
    <t>E5.1.1.3</t>
  </si>
  <si>
    <t>Exports of HEVs - Pr</t>
  </si>
  <si>
    <t>E5.1.1.4</t>
  </si>
  <si>
    <t>Exports of HEVs - Tb</t>
  </si>
  <si>
    <t>Exports of PHEVs</t>
  </si>
  <si>
    <t>Total mass of exports of PHEVs</t>
  </si>
  <si>
    <t>E5.1.2.1</t>
  </si>
  <si>
    <t>Exports of PHEVs - Nd</t>
  </si>
  <si>
    <t>E5.1.2.2</t>
  </si>
  <si>
    <t>Exports of PHEVs - Dy</t>
  </si>
  <si>
    <t>E5.1.2.3</t>
  </si>
  <si>
    <t>Exports of PHEVs - Pr</t>
  </si>
  <si>
    <t>E5.1.2.4</t>
  </si>
  <si>
    <t>Exports of PHEVs - Tb</t>
  </si>
  <si>
    <t>Exports of BEVs</t>
  </si>
  <si>
    <t>E5.1.3.1</t>
  </si>
  <si>
    <t>Exports of BEVs - Nd</t>
  </si>
  <si>
    <t>E5.1.3.2</t>
  </si>
  <si>
    <t>Exports of BEVs - Dy</t>
  </si>
  <si>
    <t>E5.1.3.3</t>
  </si>
  <si>
    <t>Exports of BEVs - Pr</t>
  </si>
  <si>
    <t>E5.1.3.4</t>
  </si>
  <si>
    <t>Exports of BEVs - Tb</t>
  </si>
  <si>
    <t>C5.2</t>
  </si>
  <si>
    <t>Total new wind turbine installation</t>
  </si>
  <si>
    <t>C5.2.1</t>
  </si>
  <si>
    <t>New wind turbine installation _ Nd</t>
  </si>
  <si>
    <t>Renewable Energy Planning Database: quarterly extract - GOV.UK (www.gov.uk), July 2023</t>
  </si>
  <si>
    <t>Wind turbine installation (MW) * Market share of each type of generators (%) * material intensity (Kg/MW)</t>
  </si>
  <si>
    <t>C5.2.2</t>
  </si>
  <si>
    <t>New wind turbine installation _ Dy</t>
  </si>
  <si>
    <t>C5.2.3</t>
  </si>
  <si>
    <t>New wind turbine installation _ Pr</t>
  </si>
  <si>
    <t>C5.2.4</t>
  </si>
  <si>
    <t>New wind turbine installation _ Tb</t>
  </si>
  <si>
    <t>E5.2</t>
  </si>
  <si>
    <t>Exports of wind turbines</t>
  </si>
  <si>
    <t>Total mass of exports of generating sets, wind-powered/average mass of generator (The nacelle weight of a 5 MW turbine)</t>
  </si>
  <si>
    <t>E5.2.1</t>
  </si>
  <si>
    <t>Exports of generating sets - Nd</t>
  </si>
  <si>
    <t>(Total mass of exports of generating sets, wind-powered/average mass of generator )* average power rating (MW) * average mass of PM in wind turbine (kg/MW)  * Nd fraction (%)</t>
  </si>
  <si>
    <t>E5.2.2</t>
  </si>
  <si>
    <t>Exports of generating sets - Dy</t>
  </si>
  <si>
    <t>(Total mass of exports of generating sets, wind-powered/average mass of generator )*average power rating (MW) * average mass of PM in wind turbine (kg/MW)  * Dy fraction (%)</t>
  </si>
  <si>
    <t>E5.2.3</t>
  </si>
  <si>
    <t>Exports of generating sets - Pr</t>
  </si>
  <si>
    <t>(Total mass of exports of generating sets, wind-powered/average mass of generator )*average power rating (MW) * average mass of PM in wind turbine (kg/MW) * Pr fraction (%)</t>
  </si>
  <si>
    <t>E5.2.4</t>
  </si>
  <si>
    <t>Exports of generating sets - Tb</t>
  </si>
  <si>
    <t xml:space="preserve">(Total mass of exports of generating sets, wind-powered/average mass of generator )*average power rating (MW) * average mass of PM in wind turbine (kg/MW)  * Tb fraction (%) </t>
  </si>
  <si>
    <t>Final product use</t>
  </si>
  <si>
    <t>W1.1</t>
  </si>
  <si>
    <t>Total EOL passenger EV to collection_Nd</t>
  </si>
  <si>
    <t>DVLA  - Scrapped event, papers</t>
  </si>
  <si>
    <t>(Scrapped HEV * Nd material intensity (g/HEV)  + Scrapped PHEV * Nd material intensity (g/PHEV) + Scrapped BEV * Nd material intensity (g/BEV))* 0.001</t>
  </si>
  <si>
    <t>W1.2</t>
  </si>
  <si>
    <t>Total EOL passenger EV to collection_Dy</t>
  </si>
  <si>
    <t>(Scrapped HEV * Dy material intensity (g/HEV)  + Scrapped PHEV * Dy material intensity (g/PHEV) + Scrapped BEV * Dy material intensity (g/BEV))* 0.001</t>
  </si>
  <si>
    <t>W1.3</t>
  </si>
  <si>
    <t>Total EOL passenger EV to collection_Pr</t>
  </si>
  <si>
    <t>(Scrapped HEV * Pr material intensity (g/HEV)  + Scrapped PHEV * Pr material intensity (g/PHEV) + Scrapped BEV * Pr material intensity (g/BEV))* 0.001</t>
  </si>
  <si>
    <t>W1.4</t>
  </si>
  <si>
    <t>Total EOL passenger EV to collection_Tb</t>
  </si>
  <si>
    <t>(Scrapped HEV * Tb material intensity (g/HEV)  + Scrapped PHEV * Tb material intensity (g/PHEV) + Scrapped BEV * Tb material intensity (g/BEV))* 0.001</t>
  </si>
  <si>
    <t>W1.1.1</t>
  </si>
  <si>
    <t>EOL passenger HEV to collection_Nd</t>
  </si>
  <si>
    <t>(Scrapped HEV * Nd material intensity (g/HEV))* 0.001</t>
  </si>
  <si>
    <t>W1.1.2</t>
  </si>
  <si>
    <t>EOL passenger HEV to collection_Dy</t>
  </si>
  <si>
    <t>(Scrapped HEV * Dy material intensity (g/HEV))* 0.001</t>
  </si>
  <si>
    <t>W1.1.3</t>
  </si>
  <si>
    <t>EOL passenger HEV to collection_Pr</t>
  </si>
  <si>
    <t>(Scrapped HEV * Pr material intensity (g/HEV))* 0.001</t>
  </si>
  <si>
    <t>W1.1.4</t>
  </si>
  <si>
    <t>EOL passenger HEV to collection_Tb</t>
  </si>
  <si>
    <t>(Scrapped HEV * Tb material intensity (g/HEV))* 0.001</t>
  </si>
  <si>
    <t>W1.2.1</t>
  </si>
  <si>
    <t>EOL passenger PHEV to collection_Nd</t>
  </si>
  <si>
    <t>(Scrapped PHEV * Nd material intensity (g/PHEV))* 0.001</t>
  </si>
  <si>
    <t>W1.2.2</t>
  </si>
  <si>
    <t>EOL passenger PHEV to collection_Dy</t>
  </si>
  <si>
    <t>(Scrapped PHEV * Dy material intensity (g/PHEV))* 0.001</t>
  </si>
  <si>
    <t>W1.2.3</t>
  </si>
  <si>
    <t>EOL passenger PHEV to collection_Pr</t>
  </si>
  <si>
    <t>(Scrapped PHEV * Pr material intensity (g/PHEV))* 0.001</t>
  </si>
  <si>
    <t>W1.2.4</t>
  </si>
  <si>
    <t>EOL passenger PHEV to collection_Tb</t>
  </si>
  <si>
    <t>(Scrapped PHEV * Tb material intensity (g/PHEV))* 0.001</t>
  </si>
  <si>
    <t>W1.3.1</t>
  </si>
  <si>
    <t>EOL passenger BEV to collection_Nd</t>
  </si>
  <si>
    <t>(Scrapped BEV * Nd material intensity (g/BEV))* 0.001</t>
  </si>
  <si>
    <t>W1.3.2</t>
  </si>
  <si>
    <t>EOL passenger BEV to collection_Dy</t>
  </si>
  <si>
    <t>(Scrapped BEV * Dy material intensity (g/BEV))* 0.001</t>
  </si>
  <si>
    <t>W1.3.3</t>
  </si>
  <si>
    <t>EOL passenger BEV to collection_Pr</t>
  </si>
  <si>
    <t>(Scrapped BEV * Pr material intensity (g/BEV))* 0.001</t>
  </si>
  <si>
    <t>W1.3.4</t>
  </si>
  <si>
    <t>EOL passenger BEV to collection_Tb</t>
  </si>
  <si>
    <t>(Scrapped BEV * Tb material intensity (g/BEV))* 0.001</t>
  </si>
  <si>
    <t>R2.1</t>
  </si>
  <si>
    <t>Total used EV to reuse</t>
  </si>
  <si>
    <t>R2.1.1</t>
  </si>
  <si>
    <t>Total used EV to reuse_Nd</t>
  </si>
  <si>
    <t>(Used HEV * Nd material intensity (g/HEV)  + Used PHEV * Nd material intensity (g/PHEV) + Used BEV * Nd material intensity (g/BEV))* 0.001</t>
  </si>
  <si>
    <t>R2.1.2</t>
  </si>
  <si>
    <t>Total used EV to reuse_Dy</t>
  </si>
  <si>
    <t>(Used HEV * Dy material intensity (g/HEV)  + Used PHEV * Dy material intensity (g/PHEV) + Used BEV * Dy material intensity (g/BEV))* 0.001</t>
  </si>
  <si>
    <t>R2.1.3</t>
  </si>
  <si>
    <t>Total used EV to reuse_Pr</t>
  </si>
  <si>
    <t>(Used HEV * Pr material intensity (g/HEV)  + Used PHEV * Pr material intensity (g/PHEV) + Used BEV * Pr material intensity (g/BEV))* 0.001</t>
  </si>
  <si>
    <t>R2.1.4</t>
  </si>
  <si>
    <t>Total used EV to reuse_Tb</t>
  </si>
  <si>
    <t>(Used HEV * Tb material intensity (g/HEV)  + Used PHEV * Tb material intensity (g/PHEV) + Used BEV * Tb material intensity (g/BEV))* 0.001</t>
  </si>
  <si>
    <t>R2.1.1.1</t>
  </si>
  <si>
    <t>Used HEV to reuse_Nd</t>
  </si>
  <si>
    <t>(Used HEV * Nd material intensity (g/HEV))* 0.001</t>
  </si>
  <si>
    <t>R2.1.1.2</t>
  </si>
  <si>
    <t>Used HEV to reuse_Dy</t>
  </si>
  <si>
    <t>(Used HEV * Dy material intensity (g/HEV))* 0.001</t>
  </si>
  <si>
    <t>R2.1.1.3</t>
  </si>
  <si>
    <t>Used HEV to reuse_Pr</t>
  </si>
  <si>
    <t>(Used HEV * Pr material intensity (g/HEV))* 0.001</t>
  </si>
  <si>
    <t>R2.1.1.4</t>
  </si>
  <si>
    <t>Used HEV to reuse_Tb</t>
  </si>
  <si>
    <t>(Used HEV * Tb material intensity (g/HEV))* 0.001</t>
  </si>
  <si>
    <t>R2.1.2.1</t>
  </si>
  <si>
    <t>Used PHEV to reuse_Nd</t>
  </si>
  <si>
    <t>(Used PHEV * Nd material intensity (g/PHEV))* 0.001</t>
  </si>
  <si>
    <t>R2.1.2.2</t>
  </si>
  <si>
    <t>Used PHEV to reuse_Dy</t>
  </si>
  <si>
    <t>(Used PHEV * Dy material intensity (g/PHEV))* 0.001</t>
  </si>
  <si>
    <t>R2.1.2.3</t>
  </si>
  <si>
    <t>Used PHEV to reuse_Pr</t>
  </si>
  <si>
    <t>(Used PHEV * Pr material intensity (g/PHEV))* 0.001</t>
  </si>
  <si>
    <t>R2.1.2.4</t>
  </si>
  <si>
    <t>Used PHEV to reuse_Tb</t>
  </si>
  <si>
    <t>(Used PHEV * Tb material intensity (g/PHEV))* 0.001</t>
  </si>
  <si>
    <t>R2.1.3.1</t>
  </si>
  <si>
    <t>Used BEV to reuse_Nd</t>
  </si>
  <si>
    <t>(Used BEV * Nd material intensity (g/BEV))* 0.001</t>
  </si>
  <si>
    <t>R2.1.3.2</t>
  </si>
  <si>
    <t>Used BEV to reuse_Dy</t>
  </si>
  <si>
    <t>(Used BEV * Dy material intensity (g/BEV))* 0.001</t>
  </si>
  <si>
    <t>R2.1.3.3</t>
  </si>
  <si>
    <t>Used BEV to reuse_Pr</t>
  </si>
  <si>
    <t>(Used BEV * Pr material intensity (g/BEV))* 0.001</t>
  </si>
  <si>
    <t>R2.1.3.4</t>
  </si>
  <si>
    <t>Used BEV to reuse_Tb</t>
  </si>
  <si>
    <t>(Used BEV * Tb material intensity (g/BEV))* 0.001</t>
  </si>
  <si>
    <t>L2</t>
  </si>
  <si>
    <t xml:space="preserve">Losses from the in-use stock </t>
  </si>
  <si>
    <t>Own assumption</t>
  </si>
  <si>
    <t>Assume that there is no losses</t>
  </si>
  <si>
    <t>S2.1</t>
  </si>
  <si>
    <t xml:space="preserve">In-use stock of EV </t>
  </si>
  <si>
    <t>S2.1.1</t>
  </si>
  <si>
    <t>In-use stock of EV - Nd</t>
  </si>
  <si>
    <t>DVLA VEH1103a, papers</t>
  </si>
  <si>
    <t>(Licensed road using HEV * Nd material intensity (g/HEV)  + Licensed road using PHEV * Nd material intensity (g/PHEV) + Licensed road using BEV * Nd material intensity (g/BEV))* 0.001</t>
  </si>
  <si>
    <t>S2.1.2</t>
  </si>
  <si>
    <t>In-use stock of EV - Dy</t>
  </si>
  <si>
    <t>(Licensed road using HEV * Dy material intensity (g/HEV)  + Licensed road using PHEV * Dy material intensity (g/PHEV) + Licensed road using BEV * Dy material intensity (g/BEV))* 0.001</t>
  </si>
  <si>
    <t>S2.1.3</t>
  </si>
  <si>
    <t>In-use stock of EV - Pr</t>
  </si>
  <si>
    <t>(Licensed road using HEV * Pr material intensity (g/HEV)  + Licensed road using PHEV * Pr material intensity (g/PHEV) + Licensed road using BEV * Pr material intensity (g/BEV))* 0.001</t>
  </si>
  <si>
    <t>S2.1.4</t>
  </si>
  <si>
    <t>In-use stock of EV - Tb</t>
  </si>
  <si>
    <t>(Licensed road using HEV * Tb material intensity (g/HEV)  + Licensed road using PHEV * Tb material intensity (g/PHEV) + Licensed road using BEV * Tb material intensity (g/BEV))* 0.001</t>
  </si>
  <si>
    <t>S2.2</t>
  </si>
  <si>
    <t>In-use stock of wind turbines</t>
  </si>
  <si>
    <t>Onshore</t>
  </si>
  <si>
    <t>Offshore</t>
  </si>
  <si>
    <t>S2.2.1</t>
  </si>
  <si>
    <t>In-use stock of wind turbines - Nd</t>
  </si>
  <si>
    <t>S2.2.2</t>
  </si>
  <si>
    <t>In-use stock of wind turbines - Dy</t>
  </si>
  <si>
    <t>S2.2.3</t>
  </si>
  <si>
    <t>In-use stock of wind turbines - Pr</t>
  </si>
  <si>
    <t>S2.2.4</t>
  </si>
  <si>
    <t>In-use stock of wind turbines - Tb</t>
  </si>
  <si>
    <t>S3.1</t>
  </si>
  <si>
    <t>Hibernating total EV stock</t>
  </si>
  <si>
    <t>DVLA - SORN (Statutory Off Road Notification), papers</t>
  </si>
  <si>
    <t>S3.1.1</t>
  </si>
  <si>
    <t>Hibernating total EV stock_Nd</t>
  </si>
  <si>
    <t>(Hibernating HEV stock * Nd material intensity (g/HEV) + Hibernating PHEV stock * Nd material intensity (g/PHEV) + Hibernating BEV stock * Nd material intensity (g/BEV)) * 0.001</t>
  </si>
  <si>
    <t>S3.1.2</t>
  </si>
  <si>
    <t>Hibernating total EV stock_Dy</t>
  </si>
  <si>
    <t>(Hibernating HEV stock * Dy material intensity (g/HEV) + Hibernating PHEV stock * Dy material intensity (g/PHEV) + Hibernating BEV stock * Dy material intensity (g/BEV)) * 0.001</t>
  </si>
  <si>
    <t>S3.1.3</t>
  </si>
  <si>
    <t>Hibernating total EV stock_Pr</t>
  </si>
  <si>
    <t>(Hibernating HEV stock * Pr material intensity (g/HEV) + Hibernating PHEV stock * Pr material intensity (g/PHEV) + Hibernating BEV stock * Pr material intensity (g/BEV)) * 0.001</t>
  </si>
  <si>
    <t>S3.1.4</t>
  </si>
  <si>
    <t>Hibernating total EV stock_Tb</t>
  </si>
  <si>
    <t>(Hibernating HEV stock * Tb material intensity (g/HEV) + Hibernating PHEV stock * Tb material intensity (g/PHEV) + Hibernating BEV stock * Tb material intensity (g/BEV)) * 0.001</t>
  </si>
  <si>
    <t>S3.1.1.1</t>
  </si>
  <si>
    <t>Hibernating HEV stock_Nd</t>
  </si>
  <si>
    <t>Hibernating HEV stock * Nd material intensity (g/HEV) * 0.001</t>
  </si>
  <si>
    <t>S3.1.1.2</t>
  </si>
  <si>
    <t>Hibernating HEV stock_Dy</t>
  </si>
  <si>
    <t>Hibernating HEV stock * Dy material intensity (g/HEV) * 0.001</t>
  </si>
  <si>
    <t>S3.1.1.3</t>
  </si>
  <si>
    <t>Hibernating HEV stock_Pr</t>
  </si>
  <si>
    <t>Hibernating HEV stock * Pr material intensity (g/HEV) * 0.001</t>
  </si>
  <si>
    <t>S3.1.1.4</t>
  </si>
  <si>
    <t>Hibernating HEV stock_Tb</t>
  </si>
  <si>
    <t>Hibernating HEV stock * Tb material intensity (g/HEV) * 0.001</t>
  </si>
  <si>
    <t>S3.1.2.1</t>
  </si>
  <si>
    <t>Hibernating PHEV stock_Nd</t>
  </si>
  <si>
    <t>Hibernating PHEV stock * Nd material intensity (g/PHEV) * 0.001</t>
  </si>
  <si>
    <t>S3.1.2.2</t>
  </si>
  <si>
    <t>Hibernating PHEV stock_Dy</t>
  </si>
  <si>
    <t>Hibernating PHEV stock * Dy material intensity (g/PHEV) * 0.001</t>
  </si>
  <si>
    <t>S3.1.2.3</t>
  </si>
  <si>
    <t>Hibernating PHEV stock_Pr</t>
  </si>
  <si>
    <t>Hibernating PHEV stock * Pr material intensity (g/PHEV) * 0.001</t>
  </si>
  <si>
    <t>S3.1.2.4</t>
  </si>
  <si>
    <t>Hibernating PHEV stock_Tb</t>
  </si>
  <si>
    <t>Hibernating PHEV stock * Tb material intensity (g/PHEV) * 0.001</t>
  </si>
  <si>
    <t>S3.1.3.1</t>
  </si>
  <si>
    <t>Hibernating BEV stock_Nd</t>
  </si>
  <si>
    <t>Hibernating BEV stock * Nd material intensity (g/BEV) * 0.001</t>
  </si>
  <si>
    <t>S3.1.3.2</t>
  </si>
  <si>
    <t>Hibernating BEV stock_Dy</t>
  </si>
  <si>
    <t>Hibernating BEV stock * Dy material intensity (g/BEV) * 0.001</t>
  </si>
  <si>
    <t>S3.1.3.3</t>
  </si>
  <si>
    <t>Hibernating BEV stock_Pr</t>
  </si>
  <si>
    <t>Hibernating BEV stock * Pr material intensity (g/BEV) * 0.001</t>
  </si>
  <si>
    <t>S3.1.3.4</t>
  </si>
  <si>
    <t>Hibernating BEV stock_Tb</t>
  </si>
  <si>
    <t>Hibernating BEV stock * Tb material intensity (g/BEV) * 0.001</t>
  </si>
  <si>
    <t>M6</t>
  </si>
  <si>
    <t xml:space="preserve">Product Reuse Market </t>
  </si>
  <si>
    <t>Number of used HEV * Nd material intensity (g/vehicle) * 0.001</t>
  </si>
  <si>
    <t>Number of used HEV * Dy material intensity (g/vehicle) * 0.001</t>
  </si>
  <si>
    <t>Number of used HEV * Pr material intensity (g/vehicle) * 0.001</t>
  </si>
  <si>
    <t>Number of used HEV * Tb material intensity (g/vehicle) * 0.001</t>
  </si>
  <si>
    <t>Number of used PHEV * Nd material intensity (g/vehicle) * 0.001</t>
  </si>
  <si>
    <t>Number of used PHEV * Dy material intensity (g/vehicle) * 0.001</t>
  </si>
  <si>
    <t>Number of used PHEV * Pr material intensity (g/vehicle) * 0.001</t>
  </si>
  <si>
    <t>Number of used PHEV * Tb material intensity (g/vehicle) * 0.001</t>
  </si>
  <si>
    <t>Number of used BEV * Nd material intensity (g/vehicle) * 0.001</t>
  </si>
  <si>
    <t>Number of used BEV * Dy material intensity (g/vehicle) * 0.001</t>
  </si>
  <si>
    <t>Number of used BEV * Pr material intensity (g/vehicle) * 0.001</t>
  </si>
  <si>
    <t>Number of used BEV * Tb material intensity (g/vehicle) * 0.001</t>
  </si>
  <si>
    <t>DVLA - Exports, papers</t>
  </si>
  <si>
    <t>E6.1.1</t>
  </si>
  <si>
    <t>Exports of Total used passenger EV_Nd</t>
  </si>
  <si>
    <t>(EOL HEV exports * Nd material intensity (g/HEV)  + EOL PHEV exports * Nd material intensity (g/PHEV) + EOL BEV exports * Nd material intensity (g/BEV))* 0.001</t>
  </si>
  <si>
    <t>E6.1.2</t>
  </si>
  <si>
    <t>Exports of Total used passenger EV_Dy</t>
  </si>
  <si>
    <t>(EOL HEV exports * Dy material intensity (g/HEV)  + EOL PHEV exports * Dy material intensity (g/PHEV) + EOL BEV exports * Dy material intensity (g/BEV))* 0.001</t>
  </si>
  <si>
    <t>E6.1.3</t>
  </si>
  <si>
    <t>Exports of Total used passenger EV_Pr</t>
  </si>
  <si>
    <t>(EOL HEV exports * Pr material intensity (g/HEV)  + EOL PHEV exports * Pr material intensity (g/PHEV) + EOL BEV exports * Pr material intensity (g/BEV))* 0.001</t>
  </si>
  <si>
    <t>E6.1.4</t>
  </si>
  <si>
    <t>Exports of Total used passenger EV_Tb</t>
  </si>
  <si>
    <t>(EOL HEV exports * Tb material intensity (g/HEV)  + EOL PHEV exports * Tb material intensity (g/PHEV) + EOL BEV exports * Tb material intensity (g/BEV))* 0.001</t>
  </si>
  <si>
    <t>(EOL HEV exports * Nd material intensity (g/HEV))* 0.001</t>
  </si>
  <si>
    <t>(EOL HEV exports * Dy material intensity (g/HEV))* 0.001</t>
  </si>
  <si>
    <t>(EOL HEV exports * Pr material intensity (g/HEV))* 0.001</t>
  </si>
  <si>
    <t>(EOL HEV exports * Tb material intensity (g/HEV))* 0.001</t>
  </si>
  <si>
    <t>(EOL PHEV exports * Nd material intensity (g/PHEV))* 0.001</t>
  </si>
  <si>
    <t>(EOL PHEV exports * Dy material intensity (g/PHEV))* 0.001</t>
  </si>
  <si>
    <t>(EOL PHEV exports * Pr material intensity (g/PHEV))* 0.001</t>
  </si>
  <si>
    <t>(EOL PHEV exports * Tb material intensity (g/PHEV))* 0.001</t>
  </si>
  <si>
    <t>(EOL BEV exports * Nd material intensity (g/BEV))* 0.001</t>
  </si>
  <si>
    <t>(EOL BEV exports * Dy material intensity (g/BEV))* 0.001</t>
  </si>
  <si>
    <t>(EOL BEV exports * Pr material intensity (g/BEV))* 0.001</t>
  </si>
  <si>
    <t>(EOL BEV exports * Tb material intensity (g/BEV))* 0.001</t>
  </si>
  <si>
    <t>End-of-Life product collection</t>
  </si>
  <si>
    <t>Total EOL passenger EV to collection</t>
  </si>
  <si>
    <t>Total EOL passenger EV to dismantling</t>
  </si>
  <si>
    <t>DVLA - Certificate of Destruction (CoD), papers</t>
  </si>
  <si>
    <t>W2.1</t>
  </si>
  <si>
    <t>Total EOL passenger EV to dismantling_Nd</t>
  </si>
  <si>
    <t>(EOL HEV dismantling * Nd material intensity (g/HEV)  + EOL PHEV dismantling * Nd material intensity (g/PHEV) + EOL BEV dismantling * Nd material intensity (g/BEV))* 0.001</t>
  </si>
  <si>
    <t>W2.2</t>
  </si>
  <si>
    <t>Total EOL passenger EV to dismantling_Dy</t>
  </si>
  <si>
    <t>(EOL HEV dismantling * Dy material intensity (g/HEV)  + EOL PHEV dismantling * Dy material intensity (g/PHEV) + EOL BEV dismantling * Dy material intensity (g/BEV))* 0.001</t>
  </si>
  <si>
    <t>W2.3</t>
  </si>
  <si>
    <t>Total EOL passenger EV to dismantling_Pr</t>
  </si>
  <si>
    <t>(EOL HEV dismantling * Pr material intensity (g/HEV)  + EOL PHEV dismantling * Pr material intensity (g/PHEV) + EOL BEV dismantling * Pr material intensity (g/BEV))* 0.001</t>
  </si>
  <si>
    <t>W2.4</t>
  </si>
  <si>
    <t>Total EOL passenger EV to dismantling_Tb</t>
  </si>
  <si>
    <t>(EOL HEV dismantling * Tb material intensity (g/HEV)  + EOL PHEV dismantling * Tb material intensity (g/PHEV) + EOL BEV dismantling * Tb material intensity (g/BEV))* 0.001</t>
  </si>
  <si>
    <t>W2.1.1</t>
  </si>
  <si>
    <t>EOL passenger HEV to dismantling_Nd</t>
  </si>
  <si>
    <t>(EOL HEV dismantling * Nd material intensity (g/HEV))* 0.001</t>
  </si>
  <si>
    <t>W2.1.2</t>
  </si>
  <si>
    <t>EOL passenger HEV to dismantling_Dy</t>
  </si>
  <si>
    <t>(EOL HEV dismantling * Dy material intensity (g/HEV))* 0.001</t>
  </si>
  <si>
    <t>W2.1.3</t>
  </si>
  <si>
    <t>EOL passenger HEV to dismantling_Pr</t>
  </si>
  <si>
    <t>(EOL HEV dismantling * Pr material intensity (g/HEV))* 0.001</t>
  </si>
  <si>
    <t>W2.1.4</t>
  </si>
  <si>
    <t>EOL passenger HEV to dismantling_Tb</t>
  </si>
  <si>
    <t>(EOL HEV dismantling * Tb material intensity (g/HEV))* 0.001</t>
  </si>
  <si>
    <t>W2.2.1</t>
  </si>
  <si>
    <t>EOL passenger PHEV to dismantling_Nd</t>
  </si>
  <si>
    <t>(EOL PHEV dismantling * Nd material intensity (g/PHEV))* 0.001</t>
  </si>
  <si>
    <t>W2.2.2</t>
  </si>
  <si>
    <t>EOL passenger PHEV to dismantling_Dy</t>
  </si>
  <si>
    <t>(EOL PHEV dismantling * Dy material intensity (g/PHEV))* 0.001</t>
  </si>
  <si>
    <t>W2.2.3</t>
  </si>
  <si>
    <t>EOL passenger PHEV to dismantling_Pr</t>
  </si>
  <si>
    <t>(EOL PHEV dismantling * Pr material intensity (g/PHEV))* 0.001</t>
  </si>
  <si>
    <t>W2.2.4</t>
  </si>
  <si>
    <t>EOL passenger PHEV to dismantling_Tb</t>
  </si>
  <si>
    <t>(EOL PHEV dismantling * Tb material intensity (g/PHEV))* 0.001</t>
  </si>
  <si>
    <t>W2.3.1</t>
  </si>
  <si>
    <t>EOL passenger BEV to dismantling_Nd</t>
  </si>
  <si>
    <t>(EOL BEV dismantling * Nd material intensity (g/BEV))* 0.001</t>
  </si>
  <si>
    <t>W2.3.2</t>
  </si>
  <si>
    <t>EOL passenger BEV to dismantling_Dy</t>
  </si>
  <si>
    <t>(EOL BEV dismantling * Dy material intensity (g/BEV))* 0.001</t>
  </si>
  <si>
    <t>W2.3.3</t>
  </si>
  <si>
    <t>EOL passenger BEV to dismantling_Pr</t>
  </si>
  <si>
    <t>(EOL BEV dismantling * Pr material intensity (g/BEV))* 0.001</t>
  </si>
  <si>
    <t>W2.3.4</t>
  </si>
  <si>
    <t>EOL passenger BEV to dismantling_Tb</t>
  </si>
  <si>
    <t>(EOL BEV dismantling * Tb material intensity (g/BEV))* 0.001</t>
  </si>
  <si>
    <t>S4</t>
  </si>
  <si>
    <t>EoL product dismantling</t>
  </si>
  <si>
    <t>(Number of HEV Certificate of Destruction (CoD)  * Nd material intensity (g/HEV))* 0.001</t>
  </si>
  <si>
    <t>(Number of HEV Certificate of Destruction (CoD)  * Dy material intensity (g/HEV))* 0.001</t>
  </si>
  <si>
    <t>(Number of  HEV Certificate of Destruction (CoD)  * Pr material intensity (g/HEV))* 0.001</t>
  </si>
  <si>
    <t>(Number of  HEV Certificate of Destruction (CoD)  * Tb material intensity (g/HEV))* 0.001</t>
  </si>
  <si>
    <t>(Number of PHEV Certificate of Destruction (CoD)  * Nd material intensity (g/PHEV))* 0.001</t>
  </si>
  <si>
    <t>(Number of PHEV Certificate of Destruction (CoD)  * Dy material intensity (g/PHEV))* 0.001</t>
  </si>
  <si>
    <t>(Number of PHEV Certificate of Destruction (CoD) * Pr material intensity (g/PHEV))* 0.001</t>
  </si>
  <si>
    <t>(Number of PHEV Certificate of Destruction (CoD)  * Tb material intensity (g/PHEV))* 0.001</t>
  </si>
  <si>
    <t>(Number of BEV Certificate of Destruction (CoD)  * Nd material intensity (g/BEV))* 0.001</t>
  </si>
  <si>
    <t>(Number of BEV Certificate of Destruction (CoD)  * Dy material intensity (g/BEV))* 0.001</t>
  </si>
  <si>
    <t>(Number of BEV Certificate of Destruction (CoD) * Pr material intensity (g/BEV))* 0.001</t>
  </si>
  <si>
    <t>(Number of BEV Certificate of Destruction (CoD)  * Tb material intensity (g/BEV))* 0.001</t>
  </si>
  <si>
    <t>Total EOL passenger EV to recycling</t>
  </si>
  <si>
    <t>Total EOL passenger EV to recycling_Nd</t>
  </si>
  <si>
    <t>Total EOL passenger EV to recycling_Dy</t>
  </si>
  <si>
    <t>Total EOL passenger EV to recycling_Pr</t>
  </si>
  <si>
    <t>Total EOL passenger EV to recycling_Tb</t>
  </si>
  <si>
    <t>R3</t>
  </si>
  <si>
    <t>Secondary component</t>
  </si>
  <si>
    <t>L3</t>
  </si>
  <si>
    <t xml:space="preserve">Losses at EoL product dismantling </t>
  </si>
  <si>
    <t>M7.1</t>
  </si>
  <si>
    <t xml:space="preserve">End-of-Life Electric Traction Motor Market </t>
  </si>
  <si>
    <t>R3.1</t>
  </si>
  <si>
    <t>Secondary component of electric traction motors</t>
  </si>
  <si>
    <t>E7.1</t>
  </si>
  <si>
    <t>Exports of used electric traction motors</t>
  </si>
  <si>
    <t>R4</t>
  </si>
  <si>
    <t>Recycled electric traction motors to manufacture</t>
  </si>
  <si>
    <t>M7.2</t>
  </si>
  <si>
    <t xml:space="preserve">End-of-Life NdFeB PM Market </t>
  </si>
  <si>
    <t>R3.2</t>
  </si>
  <si>
    <t>Secondary component of PM</t>
  </si>
  <si>
    <t>E7.2</t>
  </si>
  <si>
    <t xml:space="preserve">Exports of used PM </t>
  </si>
  <si>
    <t>Recycled PM to manufacture</t>
  </si>
  <si>
    <t>Recycling</t>
  </si>
  <si>
    <t>E8</t>
  </si>
  <si>
    <t>Exports of used REE compounds/metals/alloys</t>
  </si>
  <si>
    <t>Recycled REE compounds/metals/alloys</t>
  </si>
  <si>
    <t>L4</t>
  </si>
  <si>
    <t>Losses at recycling</t>
  </si>
  <si>
    <t>Category</t>
  </si>
  <si>
    <t>MFA input flow / Data information</t>
  </si>
  <si>
    <t>Reliability</t>
  </si>
  <si>
    <t>Completeness</t>
  </si>
  <si>
    <t>Temporal Correlation</t>
  </si>
  <si>
    <t>Geographical correlation</t>
  </si>
  <si>
    <t>Other correlation</t>
  </si>
  <si>
    <t>Expert estimate</t>
  </si>
  <si>
    <t>Score</t>
  </si>
  <si>
    <t>Sensitivity</t>
  </si>
  <si>
    <t>Compounds</t>
  </si>
  <si>
    <t>High</t>
  </si>
  <si>
    <t>Medium</t>
  </si>
  <si>
    <t>Data quality indicators</t>
  </si>
  <si>
    <t>Very good</t>
  </si>
  <si>
    <t>Good</t>
  </si>
  <si>
    <t xml:space="preserve">Poor </t>
  </si>
  <si>
    <t xml:space="preserve">Very poor </t>
  </si>
  <si>
    <t>REE compounds consumption</t>
  </si>
  <si>
    <t xml:space="preserve">Mass </t>
  </si>
  <si>
    <t>Score: 1</t>
  </si>
  <si>
    <t>Score: 2</t>
  </si>
  <si>
    <t>Score: 3</t>
  </si>
  <si>
    <t>Score: 4</t>
  </si>
  <si>
    <t xml:space="preserve">Transfer coefficient  </t>
  </si>
  <si>
    <t>Statistical data; Peer reviewed paper</t>
  </si>
  <si>
    <t>Public report; market data</t>
  </si>
  <si>
    <t>Qualified estimate</t>
  </si>
  <si>
    <t>Non-qualified estimate</t>
  </si>
  <si>
    <t>Metals/Alloys</t>
  </si>
  <si>
    <t>Includes all</t>
  </si>
  <si>
    <t>Includes main processes/flows</t>
  </si>
  <si>
    <t>Partially including main processes/flows</t>
  </si>
  <si>
    <t>Important processes/flows are missing</t>
  </si>
  <si>
    <t>relevant</t>
  </si>
  <si>
    <t>processes/flows</t>
  </si>
  <si>
    <t>Temporal correlation</t>
  </si>
  <si>
    <t>2017-2021</t>
  </si>
  <si>
    <t>2012-2016, 2022-2023</t>
  </si>
  <si>
    <t>2007-2011</t>
  </si>
  <si>
    <t>Prior to 2007</t>
  </si>
  <si>
    <t>Global or socioeconomically similar region</t>
  </si>
  <si>
    <t>Socioeconomically different region</t>
  </si>
  <si>
    <t>Socioeconomically very different region</t>
  </si>
  <si>
    <t>Value relates to the same product, the same technology, etc</t>
  </si>
  <si>
    <t>Value relates to the similar product, technology, etc</t>
  </si>
  <si>
    <t>Value deviate from different product, technology</t>
  </si>
  <si>
    <t>Value deviate strongly from product, technology</t>
  </si>
  <si>
    <t>NdFeB PM</t>
  </si>
  <si>
    <t xml:space="preserve">Content </t>
  </si>
  <si>
    <t xml:space="preserve">NdFeB PM assembly - Nd </t>
  </si>
  <si>
    <t>Market share</t>
  </si>
  <si>
    <t xml:space="preserve">Electric traction motors </t>
  </si>
  <si>
    <t>Mass (Number of AC traction motors)</t>
  </si>
  <si>
    <t>Mass per unit</t>
  </si>
  <si>
    <t>Low</t>
  </si>
  <si>
    <t xml:space="preserve">Mass - UK engine manufacture to global Exports (units) </t>
  </si>
  <si>
    <t>Share of EV production (%)</t>
  </si>
  <si>
    <t>Content in motor used in Evs (Kg/motor)</t>
  </si>
  <si>
    <t>PM motor share for the EV market</t>
  </si>
  <si>
    <t>Mass - UK engine manufacture to global Exports (units)</t>
  </si>
  <si>
    <t xml:space="preserve">Mass - Number of engine production (unit) </t>
  </si>
  <si>
    <t>Content in motor used in EVs (Kg/motor)</t>
  </si>
  <si>
    <t>Market share -PM motor share for the EV market</t>
  </si>
  <si>
    <t>EV</t>
  </si>
  <si>
    <t>Mass (Kg)</t>
  </si>
  <si>
    <t>Mass per EV</t>
  </si>
  <si>
    <t xml:space="preserve">Material intensity </t>
  </si>
  <si>
    <t>Mass (Number of EVs)</t>
  </si>
  <si>
    <t>Market share of HEV/PHEV/BEV</t>
  </si>
  <si>
    <t>Mass share of electric traction motors in EVs</t>
  </si>
  <si>
    <t>Mass share of other applications  in EVs</t>
  </si>
  <si>
    <t>Total  EV consumption - Nd</t>
  </si>
  <si>
    <t>Total  EV consumption - Dy</t>
  </si>
  <si>
    <t>Total  EV consumption - Pr</t>
  </si>
  <si>
    <t>Total  EV consumption - Tb</t>
  </si>
  <si>
    <t>Wind turbines</t>
  </si>
  <si>
    <t>Mass per unit (The nacelle weight of a 5 MW turbine)</t>
  </si>
  <si>
    <t>Average power rating (MW)</t>
  </si>
  <si>
    <t>Mass per PM in WT</t>
  </si>
  <si>
    <t>REE content</t>
  </si>
  <si>
    <t xml:space="preserve">New wind turbine installation </t>
  </si>
  <si>
    <t>Material intensity</t>
  </si>
  <si>
    <t>In-use stock</t>
  </si>
  <si>
    <t>Number of EV</t>
  </si>
  <si>
    <t xml:space="preserve">Cumulative wind turbine installation </t>
  </si>
  <si>
    <t>Number of hibernating EV</t>
  </si>
  <si>
    <t>Used EV</t>
  </si>
  <si>
    <t xml:space="preserve"> </t>
  </si>
  <si>
    <t>Number of used EV</t>
  </si>
  <si>
    <t>Number of EoL EV exports</t>
  </si>
  <si>
    <t>EoL EV</t>
  </si>
  <si>
    <t>Number of scrapped EV</t>
  </si>
  <si>
    <t>Number of EOL EV</t>
  </si>
  <si>
    <t xml:space="preserve">Code </t>
  </si>
  <si>
    <t>Adjusted sum of REE flows (tonne)</t>
  </si>
  <si>
    <t>Sum of REE flows (Tonne)</t>
  </si>
  <si>
    <t>Adjusted mass (tonne)</t>
  </si>
  <si>
    <t>Mass (Kg) / TC</t>
  </si>
  <si>
    <t xml:space="preserve">	Indicators CVs (%)</t>
  </si>
  <si>
    <t>Adjusted uncertainty (%)</t>
  </si>
  <si>
    <t>Reliability</t>
    <phoneticPr fontId="1" type="noConversion"/>
  </si>
  <si>
    <t>Completeness</t>
    <phoneticPr fontId="1" type="noConversion"/>
  </si>
  <si>
    <t>Temporal</t>
    <phoneticPr fontId="1" type="noConversion"/>
  </si>
  <si>
    <t>Geographical</t>
    <phoneticPr fontId="1" type="noConversion"/>
  </si>
  <si>
    <t>Other</t>
    <phoneticPr fontId="1" type="noConversion"/>
  </si>
  <si>
    <t xml:space="preserve">Overall CV for the Flow </t>
  </si>
  <si>
    <t>%</t>
    <phoneticPr fontId="1" type="noConversion"/>
  </si>
  <si>
    <t>%</t>
  </si>
  <si>
    <t>Total REE compounds consumption</t>
  </si>
  <si>
    <t>Metals</t>
  </si>
  <si>
    <t xml:space="preserve">REE metals/alloys other applications </t>
  </si>
  <si>
    <t>Mass (Number of engines to global exports)</t>
  </si>
  <si>
    <t>Share of UK EV production (%)</t>
  </si>
  <si>
    <t xml:space="preserve">Market share </t>
  </si>
  <si>
    <t>Total eletric traction motors production - Nd</t>
  </si>
  <si>
    <t>Mass (Number of engines for Home EV manufacture)</t>
  </si>
  <si>
    <t>Total eletric traction motors production - Dy</t>
  </si>
  <si>
    <t>Total eletric traction motors production - Pr</t>
  </si>
  <si>
    <t>Total eletric traction motors production - Tb</t>
  </si>
  <si>
    <t xml:space="preserve">EV </t>
  </si>
  <si>
    <t>Nd in HEV</t>
  </si>
  <si>
    <t>Mass (Kg) Nd in HEV</t>
  </si>
  <si>
    <t>Mass per HEV</t>
  </si>
  <si>
    <t>Nd in PHEV</t>
  </si>
  <si>
    <t>Mass (Kg) Nd in PHEV</t>
  </si>
  <si>
    <t>Mass per PHEV</t>
  </si>
  <si>
    <t>Nd in BEV</t>
  </si>
  <si>
    <t>Mass (Kg) Nd in BEV</t>
  </si>
  <si>
    <t>Mass per BEV</t>
  </si>
  <si>
    <t>Dy in HEV</t>
  </si>
  <si>
    <t>Mass (Kg) Dy in HEV</t>
  </si>
  <si>
    <t>Dy in PHEV</t>
  </si>
  <si>
    <t>Mass (Kg) Dy in PHEV</t>
  </si>
  <si>
    <t>Dy in BEV</t>
  </si>
  <si>
    <t>Mass (Kg) Dy in BEV</t>
  </si>
  <si>
    <t>Pr in HEV</t>
  </si>
  <si>
    <t>Mass (Kg) Pr in HEV</t>
  </si>
  <si>
    <t>Pr in PHEV</t>
  </si>
  <si>
    <t>Mass (Kg) Pr in PHEV</t>
  </si>
  <si>
    <t>Pr in BEV</t>
  </si>
  <si>
    <t>Mass (Kg) Pr in BEV</t>
  </si>
  <si>
    <t>Tb in HEV</t>
  </si>
  <si>
    <t>Mass (Kg) Tb in HEV</t>
  </si>
  <si>
    <t>Tb in PHEV</t>
  </si>
  <si>
    <t>Mass (Kg) Tb in PHEV</t>
  </si>
  <si>
    <t>Tb in BEV</t>
  </si>
  <si>
    <t>Mass (Kg) Tb in BEV</t>
  </si>
  <si>
    <t>Nd in e-motor in HEV</t>
  </si>
  <si>
    <t>Mass (Number of EVs production)</t>
  </si>
  <si>
    <t>Market share of HEV</t>
  </si>
  <si>
    <t>AVERAGE of Nd contents in e-motor of EV</t>
  </si>
  <si>
    <t>Nd in e-motor in PHEV</t>
  </si>
  <si>
    <t>Market share of PHEV</t>
  </si>
  <si>
    <t>Nd in e-motor in BEV</t>
  </si>
  <si>
    <t>Market share of BEV</t>
  </si>
  <si>
    <t>Dy in e-motor in HEV</t>
  </si>
  <si>
    <t>AVERAGE of Dy contents in e-motor of EV</t>
  </si>
  <si>
    <t>Dy in e-motor in PHEV</t>
  </si>
  <si>
    <t>Dy in e-motor in BEV</t>
  </si>
  <si>
    <t>Pr in e-motor in HEV</t>
  </si>
  <si>
    <t>AVERAGE of Pr contents in e-motor of EV</t>
  </si>
  <si>
    <t>Pr in e-motor in PHEV</t>
  </si>
  <si>
    <t>Pr in e-motor in BEV</t>
  </si>
  <si>
    <t>Total EV production - electric traction motors  - Tb</t>
  </si>
  <si>
    <t>Tb in e-motor in HEV</t>
  </si>
  <si>
    <t>AVERAGE of Tb contents in e-motor of EV</t>
  </si>
  <si>
    <t>Tb in e-motor in PHEV</t>
  </si>
  <si>
    <t>Tb in e-motor in BEV</t>
  </si>
  <si>
    <t>AVERAGE of Nd contents in other applications of EV</t>
  </si>
  <si>
    <t>AVERAGE of Dy contents in other applications of EV</t>
  </si>
  <si>
    <t>AVERAGE of Pr contents in other applications of EV</t>
  </si>
  <si>
    <t>AVERAGE of Tb contents in other applications of EV</t>
  </si>
  <si>
    <t>Nd content (%)</t>
  </si>
  <si>
    <t>Dy content (%)</t>
  </si>
  <si>
    <t>Pr content (%)</t>
  </si>
  <si>
    <t>Tb content (%)</t>
  </si>
  <si>
    <t>Number of HEV</t>
  </si>
  <si>
    <t>Nd content</t>
  </si>
  <si>
    <t>Number of PHEV</t>
  </si>
  <si>
    <t>Number of BEV</t>
  </si>
  <si>
    <t>Dy content</t>
  </si>
  <si>
    <t>Pr content</t>
  </si>
  <si>
    <t>Nd in hibernating HEV</t>
  </si>
  <si>
    <t>Number of hibernating HEV</t>
  </si>
  <si>
    <t>Nd in hibernating PHEV</t>
  </si>
  <si>
    <t>Number of hibernating PHEV</t>
  </si>
  <si>
    <t>Nd in hibernating BEV</t>
  </si>
  <si>
    <t>Number of hibernating BEV</t>
  </si>
  <si>
    <t>Dy in hibernating HEV</t>
  </si>
  <si>
    <t>Dy in hibernating PHEV</t>
  </si>
  <si>
    <t>Dy in hibernating BEV</t>
  </si>
  <si>
    <t>Pr in hibernating HEV</t>
  </si>
  <si>
    <t>Pr in hibernating PHEV</t>
  </si>
  <si>
    <t>Pr in hibernating BEV</t>
  </si>
  <si>
    <t>Tb in hibernating HEV</t>
  </si>
  <si>
    <t>Tb in hibernating PHEV</t>
  </si>
  <si>
    <t>Tb in hibernating BEV</t>
  </si>
  <si>
    <t>Exports of total used EV_Nd</t>
  </si>
  <si>
    <t>Nd in Exports of HEV</t>
  </si>
  <si>
    <t>Nd in Exports of PHEV</t>
  </si>
  <si>
    <t>Nd in Exports of BEV</t>
  </si>
  <si>
    <t>Exports of total used EV_Dy</t>
  </si>
  <si>
    <t>Dy in Exports of HEV</t>
  </si>
  <si>
    <t>Dy in Exports of PHEV</t>
  </si>
  <si>
    <t>Dy in Exports of BEV</t>
  </si>
  <si>
    <t>Exports of total used EV_Pr</t>
  </si>
  <si>
    <t>Pr in Exports of HEV</t>
  </si>
  <si>
    <t>Pr in Exports of PHEV</t>
  </si>
  <si>
    <t>Pr in Exports of BEV</t>
  </si>
  <si>
    <t>Exports of total used EV_Tb</t>
  </si>
  <si>
    <t>Tb in Exports of HEV</t>
  </si>
  <si>
    <t>Tb in Exports of PHEV</t>
  </si>
  <si>
    <t>Tb in Exports of BEV</t>
  </si>
  <si>
    <t>ELV</t>
  </si>
  <si>
    <t>Nd in scrapped event of HEV</t>
  </si>
  <si>
    <t>Nd in scrapped event of PHEV</t>
  </si>
  <si>
    <t>Nd in scrapped event of BEV</t>
  </si>
  <si>
    <t>Dy in scrapped event of HEV</t>
  </si>
  <si>
    <t>Dy in scrapped event of PHEV</t>
  </si>
  <si>
    <t>Dy in scrapped event of BEV</t>
  </si>
  <si>
    <t>Pr in scrapped event of HEV</t>
  </si>
  <si>
    <t>Pr in scrapped event of PHEV</t>
  </si>
  <si>
    <t>Pr in scrapped event of BEV</t>
  </si>
  <si>
    <t>Tb in scrapped event of HEV</t>
  </si>
  <si>
    <t>Tb in scrapped event of PHEV</t>
  </si>
  <si>
    <t>Tb in scrapped event of BEV</t>
  </si>
  <si>
    <t>Nd in Certificate of Destruction (CoD) of HEV</t>
  </si>
  <si>
    <t>Number of EoL EV CoD</t>
  </si>
  <si>
    <t>Nd in Certificate of Destruction (CoD) of PHEV</t>
  </si>
  <si>
    <t>Nd in Certificate of Destruction (CoD) of BEV</t>
  </si>
  <si>
    <t>Dy in Certificate of Destruction (CoD) of HEV</t>
  </si>
  <si>
    <t>Dy in Certificate of Destruction (CoD) of PHEV</t>
  </si>
  <si>
    <t>Dy in Certificate of Destruction (CoD) of BEV</t>
  </si>
  <si>
    <t>Pr in Certificate of Destruction (CoD) of HEV</t>
  </si>
  <si>
    <t>Pr in Certificate of Destruction (CoD) of PHEV</t>
  </si>
  <si>
    <t>Pr in Certificate of Destruction (CoD) of BEV</t>
  </si>
  <si>
    <t>Tb in Certificate of Destruction (CoD) of HEV</t>
  </si>
  <si>
    <t>Tb in Certificate of Destruction (CoD) of PHEV</t>
  </si>
  <si>
    <t>Tb in Certificate of Destruction (CoD) of BEV</t>
  </si>
  <si>
    <t>Loss at processing stage</t>
  </si>
  <si>
    <t>P3.1.1</t>
  </si>
  <si>
    <t>P3.1.2</t>
  </si>
  <si>
    <t>P3.1.3</t>
  </si>
  <si>
    <t>P3.1.4</t>
  </si>
  <si>
    <t>I3.1.1</t>
  </si>
  <si>
    <t>I3.1.2</t>
  </si>
  <si>
    <t>I3.1.3</t>
  </si>
  <si>
    <t>I3.1.4</t>
  </si>
  <si>
    <t>C3.0.1</t>
  </si>
  <si>
    <t>C3.0.2</t>
  </si>
  <si>
    <t>C3.0.3</t>
  </si>
  <si>
    <t>C3.0.4</t>
  </si>
  <si>
    <t>O3.1.1</t>
  </si>
  <si>
    <t>O3.1.2</t>
  </si>
  <si>
    <t>O3.1.3</t>
  </si>
  <si>
    <t>O3.1.4</t>
  </si>
  <si>
    <t>E3.1.1</t>
  </si>
  <si>
    <t>E3.1.2</t>
  </si>
  <si>
    <t>E3.1.3</t>
  </si>
  <si>
    <t>E3.1.4</t>
  </si>
  <si>
    <t>P4.1.1</t>
  </si>
  <si>
    <t>P4.1.2</t>
  </si>
  <si>
    <t>P4.1.3</t>
  </si>
  <si>
    <t>P4.1.4</t>
  </si>
  <si>
    <t>I4.1.1</t>
  </si>
  <si>
    <t>I4.1.2</t>
  </si>
  <si>
    <t>I4.1.3</t>
  </si>
  <si>
    <t>I4.1.4</t>
  </si>
  <si>
    <t>C4.1.1</t>
  </si>
  <si>
    <t>C4.1.2</t>
  </si>
  <si>
    <t>C4.1.3</t>
  </si>
  <si>
    <t>C4.1.4</t>
  </si>
  <si>
    <t>E4.1.1</t>
  </si>
  <si>
    <t>E4.1.2</t>
  </si>
  <si>
    <t>E4.1.3</t>
  </si>
  <si>
    <t>E4.1.4</t>
  </si>
  <si>
    <t>I5.1.4.1</t>
  </si>
  <si>
    <t>I5.1.4.2</t>
  </si>
  <si>
    <t>I5.1.4.3</t>
  </si>
  <si>
    <t>I5.1.4.4</t>
  </si>
  <si>
    <t>R2.0.1</t>
  </si>
  <si>
    <t>R2.0.2</t>
  </si>
  <si>
    <t>R2.0.3</t>
  </si>
  <si>
    <t>R2.0.4</t>
  </si>
  <si>
    <t>R2.2.1</t>
  </si>
  <si>
    <t>R2.2.2</t>
  </si>
  <si>
    <t>R2.2.3</t>
  </si>
  <si>
    <t>R2.2.4</t>
  </si>
  <si>
    <t>R2.3.1</t>
  </si>
  <si>
    <t>R2.3.2</t>
  </si>
  <si>
    <t>R2.3.3</t>
  </si>
  <si>
    <t>R2.3.4</t>
  </si>
  <si>
    <t>E6.0</t>
  </si>
  <si>
    <t>Exports of Total EOL passenger EV</t>
  </si>
  <si>
    <t>E6.0.1</t>
  </si>
  <si>
    <t>Exports of Total EOL passenger EV_Nd</t>
  </si>
  <si>
    <t>E6.0.2</t>
  </si>
  <si>
    <t>Exports of Total EOL passenger EV_Dy</t>
  </si>
  <si>
    <t>E6.0.3</t>
  </si>
  <si>
    <t>Exports of Total EOL passenger EV_Pr</t>
  </si>
  <si>
    <t>E6.0.4</t>
  </si>
  <si>
    <t>Exports of Total EOL passenger EV_Tb</t>
  </si>
  <si>
    <t>Exports of EOL passenger HEV_Nd</t>
  </si>
  <si>
    <t>Exports of EOL passenger HEV_Dy</t>
  </si>
  <si>
    <t>Exports of EOL passenger HEV_Pr</t>
  </si>
  <si>
    <t>Exports of EOL passenger HEV_Tb</t>
  </si>
  <si>
    <t>E6.2.1</t>
  </si>
  <si>
    <t>Exports of EOL passenger PHEV_Nd</t>
  </si>
  <si>
    <t>E6.2.2</t>
  </si>
  <si>
    <t>Exports of EOL passenger PHEV_Dy</t>
  </si>
  <si>
    <t>E6.2.3</t>
  </si>
  <si>
    <t>Exports of EOL passenger PHEV_Pr</t>
  </si>
  <si>
    <t>E6.2.4</t>
  </si>
  <si>
    <t>Exports of EOL passenger PHEV_Tb</t>
  </si>
  <si>
    <t>E6.3.1</t>
  </si>
  <si>
    <t>Exports of EOL passenger BEV_Nd</t>
  </si>
  <si>
    <t>E6.3.2</t>
  </si>
  <si>
    <t>Exports of EOL passenger BEV_Dy</t>
  </si>
  <si>
    <t>E6.3.3</t>
  </si>
  <si>
    <t>Exports of EOL passenger BEV_Pr</t>
  </si>
  <si>
    <t>E6.3.4</t>
  </si>
  <si>
    <t>Exports of EOL passenger BEV_Tb</t>
  </si>
  <si>
    <t>W1.0</t>
  </si>
  <si>
    <t>W1.0.1</t>
  </si>
  <si>
    <t>W1.0.2</t>
  </si>
  <si>
    <t>W1.0.3</t>
  </si>
  <si>
    <t>W1.0.4</t>
  </si>
  <si>
    <t>W2.0</t>
  </si>
  <si>
    <t>W2.0.1</t>
  </si>
  <si>
    <t>W2.0.2</t>
  </si>
  <si>
    <t>W2.0.3</t>
  </si>
  <si>
    <t>W2.0.4</t>
  </si>
  <si>
    <t>EoL product stock</t>
  </si>
  <si>
    <t>W3.0</t>
  </si>
  <si>
    <t>W3.0.1</t>
  </si>
  <si>
    <t>W3.0.2</t>
  </si>
  <si>
    <t>W3.0.3</t>
  </si>
  <si>
    <t>W3.0.4</t>
  </si>
  <si>
    <t>Spreadsheet</t>
  </si>
  <si>
    <t>MFA</t>
  </si>
  <si>
    <t>Uncertainty analysis_CV</t>
  </si>
  <si>
    <t>Consumption = Imports + Production - Exports - Stock</t>
  </si>
  <si>
    <t>Consumption = Imports + Production - Exports</t>
  </si>
  <si>
    <t>80% of inputs</t>
  </si>
  <si>
    <t>Sintered PM exports * average Nd content in the PM</t>
  </si>
  <si>
    <t>Sintered PM exports * average Dy content in the PM</t>
  </si>
  <si>
    <t>Sintered PM exports * average Pr content in the PM</t>
  </si>
  <si>
    <t>Sintered PM exports * average Tb content in the PM</t>
  </si>
  <si>
    <t>Sintered PM imports * average Nd content in the PM</t>
  </si>
  <si>
    <t>Sintered PM imports * average Dy content in the PM</t>
  </si>
  <si>
    <t>Sintered PM imports * average Pr content in the PM</t>
  </si>
  <si>
    <t>Sintered PM imports * average Tb content in the PM</t>
  </si>
  <si>
    <t>Final Product Market - EV and Wind turbines</t>
  </si>
  <si>
    <t xml:space="preserve">This data represents sintered PM. Data was adjusted to consider sintered NdFeB market share only based on global PM market shares. </t>
  </si>
  <si>
    <t xml:space="preserve">Sintered PM production * average Nd content in the PM. Data was adjusted to consider sintered NdFeB market share only based on global PM market shares. </t>
  </si>
  <si>
    <t xml:space="preserve">Sintered PM production * average Dy content in the PM.  Data was adjusted to consider sintered NdFeB market share only based on global PM market shares. </t>
  </si>
  <si>
    <t xml:space="preserve">Sintered PM production * average Pr content in the PM.  Data was adjusted to consider sintered NdFeB market share only based on global PM market shares. </t>
  </si>
  <si>
    <t xml:space="preserve">Sintered PM production * average Tb content in the PM.  Data was adjusted to consider sintered NdFeB market share only based on global PM market shares. </t>
  </si>
  <si>
    <t>UK, other countries</t>
  </si>
  <si>
    <t>EV_Production_OtherApplications_Nd (Other applications in passenger EVs than electric traction motors)</t>
  </si>
  <si>
    <t>EV_Production_OtherApplications_Dy  (Other applications in passenger EVs than electric traction motors)</t>
  </si>
  <si>
    <t>EV_Production_OtherApplications_Pr  (Other applications in passenger EVs than electric traction motors)</t>
  </si>
  <si>
    <t>EV_Production_OtherApplications_Tb  (Other applications in passenger EVs than electric traction motors)</t>
  </si>
  <si>
    <t>Other NdFeB PM applications in passenger EVs than electric traction motors_Nd</t>
  </si>
  <si>
    <t>Other NdFeB PM applications in passenger EVs than electric traction motors_Dy</t>
  </si>
  <si>
    <t>Other NdFeB PM applications in passenger EVs than electric traction motors_Pr</t>
  </si>
  <si>
    <t>Other NdFeB PM applications in passenger EVs than electric traction motors_Tb</t>
  </si>
  <si>
    <t>NdFeB PM consumption (Other applications) = Total NdFeB PM consumption - NdFeB PM consumption (Electric traction motors) - Other NdFeB PM applications in passenger EVs than electric traction motors</t>
  </si>
  <si>
    <t>NdFeB PM consumption (Other applications)_Nd = Total NdFeB PM consumption_Nd - NdFeB PM consumption (Electric traction motors)_Nd - Other NdFeB PM applications in passenger EVs than electric traction motors_Nd</t>
  </si>
  <si>
    <t>NdFeB PM consumption (Other applications)_Dy = Total NdFeB PM consumption_Dy - NdFeB PM consumption (Electric traction motors)_Dy - Other NdFeB PM applications in passenger EVs than electric traction motors_Dy</t>
  </si>
  <si>
    <t>NdFeB PM consumption (Other applications)_Pr = Total NdFeB PM consumption_Pr - NdFeB PM consumption (Electric traction motors)_Pr - Other NdFeB PM applications in passenger EVs than electric traction motors_Pr</t>
  </si>
  <si>
    <t>NdFeB PM consumption (Other applications)_Tb = Total NdFeB PM consumption_Tb - NdFeB PM consumption (Electric traction motors)_Tb - Other NdFeB PM applications in passenger EVs than electric traction motors_Tb</t>
  </si>
  <si>
    <t xml:space="preserve">HEV  </t>
  </si>
  <si>
    <t>Table 1</t>
  </si>
  <si>
    <t>https://doi.org/10.1016/j.enpol.2009.02.040</t>
  </si>
  <si>
    <t>Shiau, C. S. N., Samaras, C., Hauffe, R., &amp; Michalek, J. J. (2009). Impact of battery weight and charging patterns on the economic and environmental benefits of plug-in hybrid vehicles. Energy Policy, 37(7), 2653-2663.</t>
  </si>
  <si>
    <t>Permanent Magnet Synchronous Motors</t>
  </si>
  <si>
    <t xml:space="preserve">in HEVs; 20 kW </t>
  </si>
  <si>
    <t>Table 2</t>
  </si>
  <si>
    <t>https://doi.org/10.1007/s40831-016-0085-1</t>
  </si>
  <si>
    <t>Elwert, T., Goldmann, D., Roemer, F., &amp; Schwarz, S. (2017). Recycling of NdFeB magnets from electric drive motors of (hybrid) electric vehicles. Journal of Sustainable Metallurgy, 3(1), 108-121.</t>
  </si>
  <si>
    <t>Nd(Dy)FeB PMSM</t>
  </si>
  <si>
    <t>Electric vehicle traction motors</t>
  </si>
  <si>
    <t>https://doi.org/10.1016/j.trd.2018.11.004</t>
  </si>
  <si>
    <t>Nordelöf, A., Grunditz, E., Lundmark, S., Tillman, A. M., Alatalo, M., &amp; Thiringer, T. (2019). Life cycle assessment of permanent magnet electric traction motors. Transportation Research Part D: Transport and Environment, 67, 263-274.</t>
  </si>
  <si>
    <t>PMSM traction motor</t>
  </si>
  <si>
    <t>Nissan Leaf (2013)</t>
  </si>
  <si>
    <t>https://doi.org/10.1007/s11367-017-1308-9</t>
  </si>
  <si>
    <t xml:space="preserve">Brusa HSM1 (6.17.12) </t>
  </si>
  <si>
    <t>Volvo C30 E (2013)</t>
  </si>
  <si>
    <t>BMW i3 (2014)</t>
  </si>
  <si>
    <t>Brusa HSM1 (10.18.13)</t>
  </si>
  <si>
    <t>Fiat 500e (2013)</t>
  </si>
  <si>
    <t>Brusa HSM1 (10.18.04)</t>
  </si>
  <si>
    <t>Average</t>
  </si>
  <si>
    <r>
      <t>Nordelöf, A., Grunditz, E., Tillman, A. M., Thiringer, T., &amp; Alatalo, M. (2018). A scalable life cycle inventory of an electrical automotive traction machine—Part I: design and composition. </t>
    </r>
    <r>
      <rPr>
        <i/>
        <sz val="10"/>
        <color rgb="FF222222"/>
        <rFont val="Arial"/>
        <family val="2"/>
      </rPr>
      <t>The International Journal of Life Cycle Assessment</t>
    </r>
    <r>
      <rPr>
        <sz val="10"/>
        <color rgb="FF222222"/>
        <rFont val="Arial"/>
        <family val="2"/>
      </rPr>
      <t>, </t>
    </r>
    <r>
      <rPr>
        <i/>
        <sz val="10"/>
        <color rgb="FF222222"/>
        <rFont val="Arial"/>
        <family val="2"/>
      </rPr>
      <t>23</t>
    </r>
    <r>
      <rPr>
        <sz val="10"/>
        <color rgb="FF222222"/>
        <rFont val="Arial"/>
        <family val="2"/>
      </rPr>
      <t>, 55-69.</t>
    </r>
  </si>
  <si>
    <t>Shimizu et al. (2013)</t>
  </si>
  <si>
    <t>Brusa (2013)</t>
  </si>
  <si>
    <t>Siemens (2013, 2015)</t>
  </si>
  <si>
    <t>BMW (2014)</t>
  </si>
  <si>
    <t>Brusa (2016)</t>
  </si>
  <si>
    <t>Link</t>
  </si>
  <si>
    <t>References</t>
  </si>
  <si>
    <t>EV Model (year)</t>
  </si>
  <si>
    <t>Electric traction motor</t>
  </si>
  <si>
    <t>Main Elements within NdFeB - Percentage by mass</t>
  </si>
  <si>
    <t>Neodymium (Nd)</t>
  </si>
  <si>
    <t>Dysprosium (Dy)</t>
  </si>
  <si>
    <t>Range</t>
  </si>
  <si>
    <t>https://doi.org/10.1016/j.wasman.2016.01.011</t>
  </si>
  <si>
    <t>Rollat, A., Guyonnet, D., Planchon, M., &amp; Tuduri, J. (2016). Prospective analysis of the flows of certain rare earths in Europe at the 2020 horizon. Waste Management, 49, 427-436.</t>
  </si>
  <si>
    <t>The global proportions of Pr, Nd, Tb and Dy in NdFeB magnets are on average 5%, 20%, 1%, 5% (g REE per g magnet) respectively.</t>
  </si>
  <si>
    <t>Nd: 29% - 32% Dy: 0.8% -1.2%</t>
  </si>
  <si>
    <t>https://e-magnetsuk.com/introduction-to-neodymium-magnets/how-neodymium-magnets-are-made/</t>
  </si>
  <si>
    <t>https://perma.cc/4MA5-LE8Q</t>
  </si>
  <si>
    <t>https://doi.org/10.1016/j.seppur.2021.119158</t>
  </si>
  <si>
    <t>Li, X., Li, Z., &amp; Binnemans, K. (2021). Closed-loop process for recovery of metals from NdFeB magnets using a trichloride ionic liquid. Separation and Purification Technology, 275, 119158.</t>
  </si>
  <si>
    <t>https://doi.org/10.1021/acs.est.7b05442</t>
  </si>
  <si>
    <t>Jin, H., Afiuny, P., Dove, S., Furlan, G., Zakotnik, M., Yih, Y., &amp; Sutherland, J. W. (2018). Life cycle assessment of neodymium-iron-boron magnet-to-magnet recycling for electric vehicle motors. Environmental science &amp; technology, 52(6), 3796-3802.</t>
  </si>
  <si>
    <t>https://doi.org/10.1016/j.procir.2016.03.013</t>
  </si>
  <si>
    <t>Jin, H., Afiuny, P., McIntyre, T., Yih, Y., &amp; Sutherland, J. W. (2016). Comparative life cycle assessment of NdFeB magnets: virgin production versus magnet-to-magnet recycling. Procedia CIRP, 48, 45-50.</t>
  </si>
  <si>
    <t>Nd: 18% - 24%</t>
  </si>
  <si>
    <t>https://doi.org/10.1016/j.resconrec.2021.105752</t>
  </si>
  <si>
    <t>Yao, T., Geng, Y., Sarkis, J., Xiao, S., &amp; Gao, Z. (2021). Dynamic neodymium stocks and flows analysis in China. Resources, Conservation and Recycling, 174, 105752.</t>
  </si>
  <si>
    <t>Geng, J., Hao, H., Sun, X., Xun, D., Liu, Z., &amp; Zhao, F. (2021). Static material flow analysis of neodymium in China. Journal of Industrial Ecology, 25(1), 114-124.</t>
  </si>
  <si>
    <t>https://doi.org/10.1039/C5GC00230C</t>
  </si>
  <si>
    <t>Riaño, S., &amp; Binnemans, K. (2015). Extraction and separation of neodymium and dysprosium from used NdFeB magnets: an application of ionic liquids in solvent extraction towards the recycling of magnets. Green Chemistry, 17(5), 2931-2942.</t>
  </si>
  <si>
    <t>https://doi.org/10.1016/j.resconrec.2022.106417</t>
  </si>
  <si>
    <t>Wang, Q. C., Chen, W. Q., Wang, P., &amp; Dai, T. (2022). Illustrating the supply chain of dysprosium in China through material flow analysis. Resources, Conservation and Recycling, 184, 106417.</t>
  </si>
  <si>
    <t>https://doi.org/10.1021/es301519c</t>
  </si>
  <si>
    <t>Peiró, L. T., Méndez, G. V., &amp; Ayres, R. U. (2013). Material flow analysis of scarce metals: Sources, functions, end-uses and aspects for future supply. Environmental science &amp; technology, 47(6), 2939-2947.</t>
  </si>
  <si>
    <t>Xu (1999) [76]</t>
  </si>
  <si>
    <t xml:space="preserve">Hong (2007) [77] </t>
  </si>
  <si>
    <t>SI Table S4</t>
  </si>
  <si>
    <t>Nd: 22.5% - 30%</t>
  </si>
  <si>
    <t xml:space="preserve">Xu (2009) [69] </t>
  </si>
  <si>
    <t xml:space="preserve">Morgan (2010) [7] </t>
  </si>
  <si>
    <t xml:space="preserve">Schueler (2011) [6] </t>
  </si>
  <si>
    <t xml:space="preserve">Du (2011) [78] </t>
  </si>
  <si>
    <t>https://doi.org/10.1016/j.jclepro.2015.04.123</t>
  </si>
  <si>
    <t>Gutfleisch (2011) [79]</t>
  </si>
  <si>
    <t>https://doi.org/10.1021/es305007w</t>
  </si>
  <si>
    <t>Rademaker, J. H., Kleijn, R., &amp; Yang, Y. (2013). Recycling as a strategy against rare earth element criticality: a systemic evaluation of the potential yield of NdFeB magnet recycling. Environmental science &amp; technology, 47(18), 10129-10136.</t>
  </si>
  <si>
    <t>SI Table B1</t>
  </si>
  <si>
    <t>https://doi.org/10.1007/s40831-016-0090-4</t>
  </si>
  <si>
    <t>Yang, Y., Walton, A., Sheridan, R., Güth, K., Gauß, R., Gutfleisch, O., ... &amp; Binnemans, K. (2017). REE recovery from end-of-life NdFeB permanent magnet scrap: a critical review. Journal of Sustainable Metallurgy, 3(1), 122-149.</t>
  </si>
  <si>
    <t>DOI: 10.1017/S1431927615015676</t>
  </si>
  <si>
    <t>Imashuku, S., Wagatsuma, K., &amp; Kawai, J. (2016). Scanning Electron Microscope-Cathodoluminescence Analysis of Rare-Earth Elements in Magnets. Microscopy and Microanalysis, 22(1), 82-86.</t>
  </si>
  <si>
    <t>https://doi.org/10.1021/acssuschemeng.1c05965</t>
  </si>
  <si>
    <t>Chowdhury, N. A., Deng, S., Jin, H., Prodius, D., Sutherland, J. W., &amp; Nlebedim, I. C. (2021). Sustainable Recycling of Rare-Earth Elements from NdFeB Magnet Swarf: Techno-Economic and Environmental Perspectives. ACS Sustainable Chemistry &amp; Engineering, 9(47), 15915-15924.</t>
  </si>
  <si>
    <t>SI Table S1</t>
  </si>
  <si>
    <t>https://doi.org/10.1007/s40831-018-0171-7</t>
  </si>
  <si>
    <t>Diehl, O., Schönfeldt, M., Brouwer, E., Dirks, A., Rachut, K., Gassmann, J., ... &amp; Gutfleisch, O. (2018). Towards an alloy recycling of Nd–Fe–B permanent magnets in a circular economy. Journal of Sustainable Metallurgy, 4(2), 163-175.</t>
  </si>
  <si>
    <t>https://doi.org/10.1039/C7GC03296J</t>
  </si>
  <si>
    <t>Venkatesan, P., Vander Hoogerstraete, T., Hennebel, T., Binnemans, K., Sietsma, J., &amp; Yang, Y. (2018). Selective electrochemical extraction of REEs from NdFeB magnet waste at room temperature. Green Chemistry, 20(5), 1065-1073.</t>
  </si>
  <si>
    <t>http://dx.doi.org/10.5277/ppmp1843</t>
  </si>
  <si>
    <t>Dańczak, A., Chojnacka, I., Matuska, S., Marcola, K., Leśniewicz, A., Wełna, M., ... &amp; Rycerz, L. (2018). The recycling-oriented material characterization of hard disk drives with special emphasis on NdFeB magnets. Physicochemical Problems of Mineral Processing, 54.</t>
  </si>
  <si>
    <t>https://autorecyclingworld.com/the-value-in-ev-rotor-permanent-magnet-recycling/</t>
  </si>
  <si>
    <t>https://perma.cc/2KKK-3N7X</t>
  </si>
  <si>
    <t>https://doi.org/10.3390/recycling1010025</t>
  </si>
  <si>
    <t>Elwert, T., Goldmann, D., Römer, F., Buchert, M., Merz, C., Schueler, D., &amp; Sutter, J. (2015). Current developments and challenges in the recycling of key components of (hybrid) electric vehicles. Recycling, 1(1), 25-60.</t>
  </si>
  <si>
    <t>Walachowicz, F.; March, A.; Fiedler, S.; Buchert, M.; Sutter, J.; Merz, C. Recycling von Elektromotoren—MORE: Ökobilanz der Recyclingverfahren; Final Report: Darmstadt, Germany, 2014; Available online: http://de.slideshare.net/AndrewMarch/morelcaendberichtfinal17okt2014</t>
  </si>
  <si>
    <t>https://doi.org/10.1007/s10163-016-0563-3</t>
  </si>
  <si>
    <t>Kamimoto, Y., Itoh, T., Kuroda, K., &amp; Ichino, R. (2017). Recovery of rare-earth elements from neodymium magnets using molten salt electrolysis. Journal of Material Cycles and Waste Management, 19(3), 1017-1021.</t>
  </si>
  <si>
    <t>https://doi.org/10.1039/C4RA13787F</t>
  </si>
  <si>
    <t>Vander Hoogerstraete, T., Blanpain, B., Van Gerven, T., &amp; Binnemans, K. (2014). From NdFeB magnets towards the rare-earth oxides: a recycling process consuming only oxalic acid. RSC Advances, 4(109), 64099-64111.</t>
  </si>
  <si>
    <t>Nd: 22% - 32%</t>
  </si>
  <si>
    <t>Nordelöf, A., Grunditz, E., Tillman, AM. et al. A scalable life cycle inventory of an electrical automotive traction machine—Part I: design and composition. Int J Life Cycle Assess 23, 55–69 (2018)</t>
  </si>
  <si>
    <t>https://doi.org/10.1016/j.rser.2021.111011</t>
  </si>
  <si>
    <t>Sprecher B, Xiao Y, Walton A, Speight J, Harris R, Kleijn R, Visser G, Kramer GJ (2014b) Life cycle inventory of the production of rare earths and the subsequent production of NdFeB rare earth permanent magnets—supporting information. Institute of Environmental Sciences (CML), Leiden University, The Netherlands. (Supporting Information for Environmental Science &amp; Technology</t>
  </si>
  <si>
    <t>https://doi.org/10.1016/j.wasman.2018.11.017</t>
  </si>
  <si>
    <t>Nguyen, R. T., Imholte, D. D., Matthews, A. C., &amp; Swank, W. D. (2019). NdFeB content in ancillary motors of US conventional passenger cars and light trucks: Results from the field. Waste Management, 83, 209-217.</t>
  </si>
  <si>
    <t>Ministry of the Environment, 2013. Upgrading Automobile Recycling Collaboration (Validation Project concerning the Stable Supply and Recycling of Precious Metals used in ELVs).</t>
  </si>
  <si>
    <t>D.T. Blagoeva, P. Alves Dias, A. Marmier, C.C. Pavel
Assessment of potential bottlenecks along the materials supply chain for the future deployment of low-carbon energy and transport technologies in the EU. Wind power, photovoltaic and electric vehicles technologies, time frame: 2015-2030. JRC Report EUR 28192 EN
EU, Luxembourg (2016)</t>
  </si>
  <si>
    <t>https://doi.org/10.1016/j.energy.2012.10.043</t>
  </si>
  <si>
    <t>Hoenderdaal, S., Espinoza, L. T., Marscheider-Weidemann, F., &amp; Graus, W. (2013). Can a dysprosium shortage threaten green energy technologies?. Energy, 49, 344-355.</t>
  </si>
  <si>
    <t>Table 4. Neodymium and dysprosium use in permanent magnets in electric vehicles - Hybrid and electric cars</t>
  </si>
  <si>
    <t>Table 4. Neodymium and dysprosium use in permanent magnets in electric vehicles - Two-wheel electric vehicles</t>
  </si>
  <si>
    <t>Dy: 4.5% - 6%</t>
  </si>
  <si>
    <t>https://doi.org/10.1016/j.jclepro.2014.04.035</t>
  </si>
  <si>
    <t>Habib, K., &amp; Wenzel, H. (2014). Exploring rare earths supply constraints for the emerging clean energy technologies and the role of recycling. Journal of Cleaner Production, 84, 348-359.</t>
  </si>
  <si>
    <t>D. Bauer, D. Diamond, J. Li, M. McKittrick, D. Sandalow, P. Talleen
Critical Materials Strategy
US Department of Energy (2011)
Available at:
http://energy.gov/pi/office-policy-and-international-affairs/downloads/2011-critical-materials-strategy
(accessed April 2012)</t>
  </si>
  <si>
    <t>Page 88 Table 4- 4</t>
  </si>
  <si>
    <t>https://www.energy.gov/sites/prod/files/DOE_CMS2011_FINAL_Full.pdf</t>
  </si>
  <si>
    <t>http://cpmdatabase.cpm.chalmers.se/DataReferences/LCI_model_report_PMSM_v1.0.pdf</t>
  </si>
  <si>
    <t>Table 11</t>
  </si>
  <si>
    <t>https://doi.org/10.1007/s40831-018-0162-8</t>
  </si>
  <si>
    <t>Binnemans, K., Jones, P.T., Müller, T. et al. Rare Earths and the Balance Problem: How to Deal with Changing Markets?. J. Sustain. Metall. 4, 126–146 (2018).</t>
  </si>
  <si>
    <t>At present the vast majority of HEVs use a permanent-magnet brushless direct-current (PMDC) motor, which contains Nd–Fe–B magnets. A high-performance magnet for use in motor applications has a composition close to 31%Nd–4.5%Dy–2%Co–61.5%Fe–1%B (wt%).</t>
  </si>
  <si>
    <t>Nd: 22.5% - 29.7%</t>
  </si>
  <si>
    <t>https://doi.org/10.1016/j.jclepro.2013.07.003</t>
  </si>
  <si>
    <t>Elshkaki, A., &amp; Graedel, T. E. (2013). Dynamic analysis of the global metals flows and stocks in electricity generation technologies. Journal of Cleaner Production, 59, 260-273.</t>
  </si>
  <si>
    <t xml:space="preserve">	Tao and Huiqing, 2009</t>
  </si>
  <si>
    <t>Table A1</t>
  </si>
  <si>
    <t>X. Tao, P. Huiqing
Formation cause, composition analysis and comprehensive utilization of rare earth solid waste
Journal of Rare Earths, 27 (2009), p. 1096</t>
  </si>
  <si>
    <t>1.4	%</t>
  </si>
  <si>
    <t xml:space="preserve">	Feng, 2006</t>
  </si>
  <si>
    <t>H. Feng
Rare earth: production, trade and demand
Proceedings of 19th International Workshop on Rare Earth Permanent Magnets and Their Applications (2006)</t>
  </si>
  <si>
    <t>21.8	%</t>
  </si>
  <si>
    <t xml:space="preserve">	9.8%</t>
  </si>
  <si>
    <t xml:space="preserve">	Gutflesisch et al., 2011</t>
  </si>
  <si>
    <t>O. Gutflesisch, M.A. Willard, E. Bruck, C.H. Chen
Magnetic materials and devices for the 21st century: strong, lighter and more energy efficient
Advanced Materials, 23 (2011), pp. 821-842</t>
  </si>
  <si>
    <t xml:space="preserve">	28.0%</t>
  </si>
  <si>
    <t>Constantinides, 2010</t>
  </si>
  <si>
    <t>S. Constantinides
Rare earth materials update
Presentation at the Spring 2010 Management Conference. 4–6 May, Florida, USA (2010)</t>
  </si>
  <si>
    <t xml:space="preserve">	Schuler et al., 2011</t>
  </si>
  <si>
    <t>D. Schuler, M. Buchert, R. Liu, S. Dittrich, C. Merz
Study on Rare Earths and Their Recycling
Final report for the Greens/EFA group in the European Parliament
Institute for Applied ecology, Darmstadt. Germany (2011)</t>
  </si>
  <si>
    <t xml:space="preserve">	5.5%</t>
  </si>
  <si>
    <t xml:space="preserve">	US DOE, 2010</t>
  </si>
  <si>
    <t>US Department Of Energy
Critical Materials Strategy
(2010)</t>
  </si>
  <si>
    <t>https://doi.org/10.1016/j.enpol.2012.12.053</t>
  </si>
  <si>
    <t>Moss, R. L., Tzimas, E., Kara, H., Willis, P., &amp; Kooroshy, J. (2013). The potential risks from metals bottlenecks to the deployment of Strategic Energy Technologies. Energy Policy, 55, 556-564.</t>
  </si>
  <si>
    <t>Table 8</t>
  </si>
  <si>
    <t>Etsu, Shin, 2009. Presentation: Nd magnets and their applications. In: Proceedings of the 5th International Rare Earths Conference, Hong Kong.</t>
  </si>
  <si>
    <t>Great Western Minerals Group (GWMG), 2009. Presentation: rare earth magnets and their raw materials supply. In: Proceedings of the 5th International Rare Earths Conference, Hong Kong.</t>
  </si>
  <si>
    <t>Technology Metals Research (TMR). 2010. The Green Revolution in China.</t>
  </si>
  <si>
    <t>Avalon, 2010. Corporate Presentation, Avalon Rare Metals.</t>
  </si>
  <si>
    <t>https://doi.org/10.1016/j.enpol.2017.11.001</t>
  </si>
  <si>
    <t>Imholte, D. D., Nguyen, R. T., Vedantam, A., Brown, M., Iyer, A., Smith, B. J., ... &amp; O’Kelley, B. (2018). An assessment of US rare earth availability for supporting US wind energy growth targets. Energy Policy, 113, 294-305.</t>
  </si>
  <si>
    <t>(Constantinides, 2016; Habib et al., 2014; Hill, 2010).</t>
  </si>
  <si>
    <t>Median</t>
  </si>
  <si>
    <t>Max</t>
  </si>
  <si>
    <t>Min</t>
  </si>
  <si>
    <t>Nordelöf, A., Grunditz, E., Tillman, A. M., Thiringer, T., &amp; Alatalo, M. (2016). A scalable life cycle inventory of an electrical automotive traction machine–technical and methodological description. Chalmers University of Technology.</t>
  </si>
  <si>
    <t>Original references</t>
  </si>
  <si>
    <t>(Imports of AC traction motors (kg) / average mass per e-motor (kg)) * Nd content (kg/e-motor)</t>
  </si>
  <si>
    <t>(Imports of AC traction motors (kg) / average mass per e-motor (kg)) * Dy content (kg/e-motor)</t>
  </si>
  <si>
    <t>(Imports of AC traction motors (kg) / average mass per e-motor (kg)) * Pr content (kg/e-motor)</t>
  </si>
  <si>
    <t>(Imports of AC traction motors (kg) / average mass per e-motor (kg)) * Tb content (kg/e-motor)</t>
  </si>
  <si>
    <t>P4</t>
  </si>
  <si>
    <t>I4</t>
  </si>
  <si>
    <t xml:space="preserve">(Imports of AC traction motors (kg) /average mass per electric traction motor) * Nd material intensity </t>
  </si>
  <si>
    <t xml:space="preserve">(Imports of AC traction motors (kg) /average mass per electric traction motor) * Dy material intensity </t>
  </si>
  <si>
    <t xml:space="preserve">(Imports of AC traction motors (kg) /average mass per electric traction motor) * Pr material intensity </t>
  </si>
  <si>
    <t xml:space="preserve">(Imports of AC traction motors (kg) /average mass per electric traction motor) * Tb material intensity </t>
  </si>
  <si>
    <t>Number of engine production (unit) * share of EV (%)</t>
  </si>
  <si>
    <t>C4</t>
  </si>
  <si>
    <t>Other applications in passenger EVs than electric traction motors</t>
  </si>
  <si>
    <t>Other applications in passenger EVs than electric traction motors_Nd</t>
  </si>
  <si>
    <t>Other applications in passenger EVs than electric traction motors_Dy</t>
  </si>
  <si>
    <t>Other applications in passenger EVs than electric traction motors_Pr</t>
  </si>
  <si>
    <t>Other applications in passenger EVs than electric traction motors_Tb</t>
  </si>
  <si>
    <t>Number of engine production (unit) * share of EV (%) * Nd content in motor used in EV (Kg/motor) * REPM motor share for the EV market (%)</t>
  </si>
  <si>
    <t>Number of engine production (unit) * share of EV (%) * Dy content in motor used in EV (Kg/motor) * REPM motor share for the EV market (%)</t>
  </si>
  <si>
    <t>Number of engine production (unit) * share of EV (%) * Pr content in motor used in EV (Kg/motor)* REPM motor share for the EV market (%)</t>
  </si>
  <si>
    <t>Number of engine production (unit) * share of EV (%) * Tb content in motor used in EV (Kg/motor)* REPM motor share for the EV market (%)</t>
  </si>
  <si>
    <t>UK engine manufacture to global Exports (units) * share of EV production (%) * Nd content in motor used in EV (Kg/motor) * REPM motor share for the EV market (%)</t>
  </si>
  <si>
    <t>UK engine manufacture to global Exports (units) * share of EV production (%) * Dy content in motor used in EV (Kg/motor) * REPM motor share for the EV market (%)</t>
  </si>
  <si>
    <t>UK engine manufacture to global Exports (units) * share of EV production (%) * Pr content in motor used in EV (Kg/motor) * REPM motor share for the EV market (%)</t>
  </si>
  <si>
    <t>UK engine manufacture to global Exports (units) * share of EV production (%) * Tb content in motor used in EV (Kg/motor) * REPM motor share for the EV market (%)</t>
  </si>
  <si>
    <t>BEV_333</t>
  </si>
  <si>
    <t>https://doi.org/10.1016/j.resconrec.2020.104820</t>
  </si>
  <si>
    <t>Iglesias-Émbil, M., Valero, A., Ortego, A., Villacampa, M., Vilaró, J., &amp; Villalba, G. (2020). Raw material use in a battery electric car–a thermodynamic rarity assessment. Resources, Conservation and Recycling, 158, 104820.</t>
  </si>
  <si>
    <t>Appendix C</t>
  </si>
  <si>
    <t>BEV_622</t>
  </si>
  <si>
    <t>BEV_811</t>
  </si>
  <si>
    <t>https://doi.org/10.3390/resources7010009</t>
  </si>
  <si>
    <t>BEV</t>
  </si>
  <si>
    <t>https://doi.org/10.1111/jiec.12737</t>
  </si>
  <si>
    <t>Ortego, A., Valero, A., Valero, A., &amp; Restrepo, E. (2018). Vehicles and critical raw materials: A sustainability assessment using thermodynamic rarity. Journal of Industrial Ecology, 22(5), 1005-1015.</t>
  </si>
  <si>
    <t>HEV</t>
  </si>
  <si>
    <t>https://odr.chalmers.se/bitstream/20.500.12380/162842/1/162842.pdf</t>
  </si>
  <si>
    <t>Neodymium (Nd) (g/vehicle)</t>
  </si>
  <si>
    <t>Dysprosium (Dy) (g/vehicle)</t>
  </si>
  <si>
    <t>https://doi.org/10.1016/j.resconrec.2017.10.040</t>
  </si>
  <si>
    <t>De Koning, A., Kleijn, R., Huppes, G., Sprecher, B., Van Engelen, G., &amp; Tukker, A. (2018). Metal supply constraints for a low-carbon economy?. Resources, Conservation and Recycling, 129, 202-208.</t>
  </si>
  <si>
    <t>SI page 6 Table D</t>
  </si>
  <si>
    <t>Hoenderdaal, S.; Tercero Espinoza, L.; Marscheider-Weidemann, F.; Graus, W. Can a dysprosium shortage
threaten green energy technologies? Energy 2013, 49, 344–355.</t>
  </si>
  <si>
    <t>Table 4. Neodymium and dysprosium use in permanent magnets in electric vehicles.</t>
  </si>
  <si>
    <t>Amount of metals per vehicle in the TS, BMES, and REM scenarios.</t>
  </si>
  <si>
    <t>https://doi.org/10.1021/acs.est.7b05549</t>
  </si>
  <si>
    <t>Deetman, S., Pauliuk, S., Van Vuuren, D. P., Van Der Voet, E., &amp; Tukker, A. (2018). Scenarios for demand growth of metals in electricity generation technologies, cars, and electronic appliances. Environmental science &amp; technology, 52(8), 4950-4959.</t>
  </si>
  <si>
    <t>Table S1</t>
  </si>
  <si>
    <t>Average values</t>
  </si>
  <si>
    <t>Median values</t>
  </si>
  <si>
    <t>https://doi.org/10.1016/j.apenergy.2014.01.052</t>
  </si>
  <si>
    <t>Roelich, K., Dawson, D. A., Purnell, P., Knoeri, C., Revell, R., Busch, J., &amp; Steinberger, J. K. (2014). Assessing the dynamic material criticality of infrastructure transitions: A case of low carbon electricity. Applied Energy, 123, 378-386.</t>
  </si>
  <si>
    <t>Table S2</t>
  </si>
  <si>
    <t>https://doi.org/10.2790/46338</t>
  </si>
  <si>
    <t xml:space="preserve">Moss, R. L.; Tzimas, E.; Willis, P.; Arendorf, J.; Thompson, P.; Chapman, A.; Morley, N.; Sims, E.;
Bryson, R.; Peason, J. Critical metals in the path towards the decarbonisation of the EU energy
sector. Assessing rare metals as supply-chain bottlenecks in low-carbon energy technologies.
JRC Report EUR. 2013. </t>
  </si>
  <si>
    <t>https://doi.org/10.1016/j.rser.2018.05.041</t>
  </si>
  <si>
    <t>Valero, A., Valero, A., Calvo, G., &amp; Ortego, A. (2018). Material bottlenecks in the future development of green technologies. Renewable and Sustainable Energy Reviews, 93, 178-200.</t>
  </si>
  <si>
    <t>Table B.11.</t>
  </si>
  <si>
    <t xml:space="preserve"> https://doi.org/10.3390/recycling1010025</t>
  </si>
  <si>
    <t>https://doi.org/10.1016/j.rser.2018.05.044</t>
  </si>
  <si>
    <t>Table B.9</t>
  </si>
  <si>
    <t>https://static1.squarespace.com/static/5a60c3cc9f07f58443081f58/t/5ab3e11b0e2e721919eb6a2f/1521738022399/lanthanide_resources_and_alternatives_may_2010.pdf</t>
  </si>
  <si>
    <t>H. Kara, A. Chapman, T. Crichton, P. Willis, N. Morley, and K. Deegan, Lanthanide Resources and Alternatives 2010.</t>
  </si>
  <si>
    <t>Fishman, T., Myers, R. J., Rios, O., &amp; Graedel, T. E. (2018). Implications of emerging vehicle technologies on rare earth supply and demand in the United States. Resources, 7(1), 9.</t>
  </si>
  <si>
    <t>https://doi.org/10.1016/j.renene.2016.03.102</t>
  </si>
  <si>
    <t>Grandell, L., Lehtilä, A., Kivinen, M., Koljonen, T., Kihlman, S., &amp; Lauri, L. S. (2016). Role of critical metals in the future markets of clean energy technologies. Renewable Energy, 95, 53-62.</t>
  </si>
  <si>
    <t>https://doi.org/10.1016/j.resconrec.2019.05.018</t>
  </si>
  <si>
    <t>Watari, T., McLellan, B. C., Giurco, D., Dominish, E., Yamasue, E., &amp; Nansai, K. (2019). Total material requirement for the global energy transition to 2050: A focus on transport and electricity. Resources, Conservation and Recycling, 148, 91-103.</t>
  </si>
  <si>
    <t>Table S13</t>
  </si>
  <si>
    <t>https://doi.org/10.1016/j.resconrec.2018.11.024</t>
  </si>
  <si>
    <t>Ciacci, L., Vassura, I., Cao, Z., Liu, G., &amp; Passarini, F. (2019). Recovering the “new twin”: Analysis of secondary neodymium sources and recycling potentials in Europe. Resources, Conservation and Recycling, 142, 143-152.</t>
  </si>
  <si>
    <t>For EVs, the neodymium content was set at 200–661 g/vehicle</t>
  </si>
  <si>
    <t>Table S 13. Material intensity in vehicles (Unit: g/vehicle) (Fishman et al., 2018; Forster and Rutherford, 
2011; R.L. Moss et al., 2013; U.S. Department of Energy, 2011; Valero et al., 2018; World Bank Group, 
2017)</t>
  </si>
  <si>
    <t>Average of BEV</t>
  </si>
  <si>
    <t xml:space="preserve">Range </t>
  </si>
  <si>
    <t>30 - 2250</t>
  </si>
  <si>
    <t>34 - 336</t>
  </si>
  <si>
    <t>0.5-192</t>
  </si>
  <si>
    <r>
      <t>Deetman, S., Pauliuk, S., Van Vuuren, D. P., Van Der Voet, E., &amp; Tukker, A. (2018). Scenarios for demand growth of metals in electricity generation technologies, cars, and electronic appliances. </t>
    </r>
    <r>
      <rPr>
        <i/>
        <sz val="10"/>
        <color rgb="FF222222"/>
        <rFont val="Arial"/>
        <family val="2"/>
      </rPr>
      <t>Environmental science &amp; technology</t>
    </r>
    <r>
      <rPr>
        <sz val="10"/>
        <color rgb="FF222222"/>
        <rFont val="Arial"/>
        <family val="2"/>
      </rPr>
      <t>, </t>
    </r>
    <r>
      <rPr>
        <i/>
        <sz val="10"/>
        <color rgb="FF222222"/>
        <rFont val="Arial"/>
        <family val="2"/>
      </rPr>
      <t>52</t>
    </r>
    <r>
      <rPr>
        <sz val="10"/>
        <color rgb="FF222222"/>
        <rFont val="Arial"/>
        <family val="2"/>
      </rPr>
      <t>(8), 4950-4959.</t>
    </r>
  </si>
  <si>
    <t>HEV - NiMH</t>
  </si>
  <si>
    <t>HEV - Li-ion</t>
  </si>
  <si>
    <t>https://findresearcher.sdu.dk/ws/portalfiles/portal/173370487/PhD_thesis_Komal_Habib.pdf</t>
  </si>
  <si>
    <t>Habib, K. (2015). Critical resources in clean energy technologies and waste flows. Syddansk Universitet. Institut
for kemi-, bio- og miljøteknologi.</t>
  </si>
  <si>
    <t>https://doi.org/10.1016/j.resconrec.2019.05.015</t>
  </si>
  <si>
    <t>Hybrid Midsize, Medium-Specified (HMM)  with a combination of a diesel engine and an electric motor with Li-ion battery.</t>
  </si>
  <si>
    <t>K. Cullbrand, O. Magnusson
The Use of Potentially Critical Materials in Passenger Cars
Department of Energy and Environment, Chalmers University of Technology, Gotheburg, Sweden (2012)</t>
  </si>
  <si>
    <t>Page 33</t>
  </si>
  <si>
    <t>HEV post-2008</t>
  </si>
  <si>
    <t>https://doi.org/10.1007/s10163-016-0487-y</t>
  </si>
  <si>
    <t>Xu, G., Yano, J., &amp; Sakai, S. I. (2016). Scenario analysis for recovery of rare earth elements from end-of-life vehicles. Journal of Material Cycles and Waste Management, 18(3), 469-482.</t>
  </si>
  <si>
    <t>Table S 13. Material intensity in vehicles (Unit: g/vehicle) (Fishman et al., 2018; Forster and Rutherford,
2011; R.L. Moss et al., 2013; U.S. Department of Energy, 2011; Valero et al., 2018; World Bank Group,
2017)</t>
  </si>
  <si>
    <t>HEV 2003–2008</t>
  </si>
  <si>
    <t>HEV pre-2003</t>
  </si>
  <si>
    <t>post-2008</t>
  </si>
  <si>
    <t>Average of HEV</t>
  </si>
  <si>
    <t>2003–2008</t>
  </si>
  <si>
    <t>10 - 995</t>
  </si>
  <si>
    <t>34 - 181</t>
  </si>
  <si>
    <t>0.5 - 188.6</t>
  </si>
  <si>
    <t>0.24 - 19.86</t>
  </si>
  <si>
    <t>pre-2003</t>
  </si>
  <si>
    <t>PHEV</t>
  </si>
  <si>
    <t>https://doi.org/10.1016/j.rser.2018.05.047</t>
  </si>
  <si>
    <t>https://doi.org/10.1016/j.rser.2018.05.051</t>
  </si>
  <si>
    <t>https://publications.lib.chalmers.se/records/fulltext/162842.pdf</t>
  </si>
  <si>
    <t>K. Cullbrand, O. Magnusson
The use of potentially critical materials in passenger cars. Department of Energy and Environment
Chalmers University of Technology, Gothenburg, Sweden (2012)</t>
  </si>
  <si>
    <t>PHEV - Li-ion</t>
  </si>
  <si>
    <t>PHEV - NiMH</t>
  </si>
  <si>
    <t>https://doi.org/10.1016/j.resconrec.2019.05.020</t>
  </si>
  <si>
    <t>Average of PHEV</t>
  </si>
  <si>
    <t>10 ~ 2631</t>
  </si>
  <si>
    <t>22.5 ~ 210</t>
  </si>
  <si>
    <t>1 ~ 120</t>
  </si>
  <si>
    <t>Praseodymium (Pr) (g/vehicle)</t>
  </si>
  <si>
    <t>Terbium (Tb) (g/vehicle)</t>
  </si>
  <si>
    <t>Note &amp; Original references</t>
  </si>
  <si>
    <t>Praseodymium (Pr)</t>
  </si>
  <si>
    <t>Terbium (Tb)</t>
  </si>
  <si>
    <t>REE contents in REPM</t>
  </si>
  <si>
    <t>Material intensity of EV</t>
  </si>
  <si>
    <t>Mass of Nacelle (Kg)</t>
  </si>
  <si>
    <t>2MW</t>
  </si>
  <si>
    <t xml:space="preserve">Licari, J., Ekanayake, J. B., &amp; Jenkins, N. (2013). Investigation of a Speed Exclusion Zone to Prevent Tower Resonance in Variable-Speed Wind Turbines. IEEE Transactions on Sustainable Energy, 4(4), 977–984. doi:10.1109/tste.2013.2257899 </t>
  </si>
  <si>
    <t>5MW</t>
  </si>
  <si>
    <t>https://doi.org/10.1002/stc.1666</t>
  </si>
  <si>
    <t>Dinh, V. N., &amp; Basu, B. (2015). Passive control of floating offshore wind turbine nacelle and spar vibrations by multiple tuned mass dampers. Structural Control and Health Monitoring, 22(1), 152-176.</t>
  </si>
  <si>
    <t>https://doi.org/10.1016/j.rser.2014.01.085</t>
  </si>
  <si>
    <t>Islam, M. R., Guo, Y., &amp; Zhu, J. (2014). A review of offshore wind turbine nacelle: Technical challenges, and research and developmental trends. Renewable and Sustainable Energy Reviews, 33, 161-176.</t>
  </si>
  <si>
    <t>Table 4</t>
  </si>
  <si>
    <t>https://energy.maryland.gov/Documents/AnalysisMarylandPortFacilities_OffshoreWindEnergyServices.pdf</t>
  </si>
  <si>
    <t>Analysis of Maryland Port Facilities for Offshore Wind
Energy Services</t>
  </si>
  <si>
    <t>7MW</t>
  </si>
  <si>
    <t>https://www.windpowermonthly.com/article/1065676/close-vestas-v164-7mw-offshore-turbine</t>
  </si>
  <si>
    <t>https://perma.cc/H58N-RHA2</t>
  </si>
  <si>
    <t>https://www.researchgate.net/profile/Lars-Froyd-2/publication/345992616_Wind_Turbine_Design_-_Evaluation_of_Dynamic_Loads_on_Large_Offshore_Wind_Turbines/links/5fb4d43fa6fdcc9ae05ef8c2/Wind-Turbine-Design-Evaluation-of-Dynamic-Loads-on-Large-Offshore-Wind-Turbines.pdf</t>
  </si>
  <si>
    <t>V164 is reported to have a blade mass of 35 tonnes and a nacelle mass of 390 tonnes,
including the hub.</t>
  </si>
  <si>
    <t>https://products.mywindpowersystem.com/vestas-v164-7mw-wind-turbine/</t>
  </si>
  <si>
    <t>https://en.wind-turbine-models.com/turbines/1910-mingyang-myse7.0-158</t>
  </si>
  <si>
    <t>8MW</t>
  </si>
  <si>
    <t>https://en.wind-turbine-models.com/turbines/318-vestas-v164-8.0</t>
  </si>
  <si>
    <t>https://fenix.tecnico.ulisboa.pt/downloadFile/563345090413232/Masterthesis_Johannes-George_FINAL.pdf</t>
  </si>
  <si>
    <t>WindFloat design for different turbine sizes
Johannes George
Thesis to obtain the Master of Science Degree in
Energy Engineering and Management
Supervisors: Prof. Antonio José Nunes de Almeida Sarmento Eng. Cyril Gilles Emile Gordreau
Examination Committee
Chairperson: Prof. José Alberto Caiado Falcão de Campos Supervisor: Prof. Antonio José Nunes de Almeida Sarmento Members of the Committee: Prof. Luís Manuel de Carvalho Gato
September</t>
  </si>
  <si>
    <t>Table 2-1 Page 20</t>
  </si>
  <si>
    <t>https://reposit.haw-hamburg.de/bitstream/20.500.12738/8276/1/Master_Thesis_Marcel_Schuett.pdf</t>
  </si>
  <si>
    <t>10MW</t>
  </si>
  <si>
    <t>https://hdl.handle.net/11250/2781528</t>
  </si>
  <si>
    <t>Kim, T., &amp; Jiang, S. (2021). Installation of an offshore wind turbine blade using a jack-up installation vessel in water depth of 60m (Master's thesis, NTNU).</t>
  </si>
  <si>
    <t>15MW</t>
  </si>
  <si>
    <t>https://doi.org/10.2172/1603478</t>
  </si>
  <si>
    <t>Gaertner, E., Rinker, J., Sethuraman, L., Zahle, F., Anderson, B., Barter, G. E., ... &amp; Viselli, A. (2020). IEA wind TCP task 37: definition of the IEA 15-megawatt offshore reference wind turbine (No. NREL/TP-5000-75698). National Renewable Energy Lab.(NREL), Golden, CO (United States).</t>
  </si>
  <si>
    <t>Table 5-1 Page 26</t>
  </si>
  <si>
    <t>The combined mass of the nacelle plus separate transformer is about 290 tonnes</t>
  </si>
  <si>
    <t>Wind turbine capacity</t>
  </si>
  <si>
    <t>Repower 5M</t>
  </si>
  <si>
    <t>Turbine</t>
  </si>
  <si>
    <t>DOI: 10.1109/TSTE.2013.2257899</t>
  </si>
  <si>
    <t>PHEV15</t>
  </si>
  <si>
    <t>https://doi.org/10.1016/j.enpol.2013.06.026</t>
  </si>
  <si>
    <t>Tseng, H. K., Wu, J. S., &amp; Liu, X. (2013). Affordability of electric vehicles for a sustainable transport system: An economic and environmental analysis. Energy policy, 61, 441-447.</t>
  </si>
  <si>
    <t>3165 Curb weight (lbs)</t>
  </si>
  <si>
    <t>PHEV35</t>
  </si>
  <si>
    <t>3781 Curb weight (lbs)</t>
  </si>
  <si>
    <t>PHEVLi:ion</t>
  </si>
  <si>
    <t>Ortego, A., Valero, A., Valero, A. and Restrepo, E. (2018), Vehicles and Critical Raw Materials: A Sustainability Assessment Using Thermodynamic Rarity. Journal of Industrial Ecology, 22: 1005-1015.</t>
  </si>
  <si>
    <t>PHEVNiMH</t>
  </si>
  <si>
    <t xml:space="preserve">Mitsubishi OutLander PHEV Business Nav
Safety 2014 </t>
  </si>
  <si>
    <t>https://www.diva-portal.org/smash/get/diva2:1549550/FULLTEXT01.pdf</t>
  </si>
  <si>
    <t>Emilsson, E., &amp; Dahllöf, L. (2019). Plastics in passenger cars-A comparison over types and time.</t>
  </si>
  <si>
    <t>Toyota Prius 1.8 PHV 2017</t>
  </si>
  <si>
    <t>Toyota Prius 1.8 Plug-in Hybrid 2012</t>
  </si>
  <si>
    <t>Volkswagen Golf VII GTE 2015</t>
  </si>
  <si>
    <t>2018 Audi A3 e-tron (PHEV)</t>
  </si>
  <si>
    <t>https://doi.org/10.3390/wevj11020031</t>
  </si>
  <si>
    <t>Jung, Heejung. "Fuel economy of plug-in hybrid electric and hybrid electric vehicles: Effects of vehicle weight, hybridization ratio and ambient temperature." World Electric Vehicle Journal 11.2 (2020): 31.</t>
  </si>
  <si>
    <t>2018 BMW 330e (PHEV)</t>
  </si>
  <si>
    <t>2018 BMW 530e (PHEV)</t>
  </si>
  <si>
    <t>2018 BMW 530e xDrive (PHEV)</t>
  </si>
  <si>
    <t>2018 BMW 740e xDrive (PHEV)</t>
  </si>
  <si>
    <t xml:space="preserve">2018 BMW I3 (94Ah) with Range
Extender (PHEV) </t>
  </si>
  <si>
    <t xml:space="preserve">2018 BMW I3s (94Ah) with
Range Extender (PHEV) </t>
  </si>
  <si>
    <t>2018 BMW X5 xDrive40e
(PHEV)</t>
  </si>
  <si>
    <t>2018 Cadillac CT6 Plug-In</t>
  </si>
  <si>
    <t>2018 Chevrolet Volt</t>
  </si>
  <si>
    <t>2018 Chrysler Pacifica Hybrid
(PHEV)</t>
  </si>
  <si>
    <t>2018 Ford Fusion Energi Plug-in
Hybrid FWD</t>
  </si>
  <si>
    <t>2018 Honda Clarity PHEV</t>
  </si>
  <si>
    <t>2018 Hyundai Ioniq Plug-in
Hybrid</t>
  </si>
  <si>
    <t>2018 Hyundai Sonata Plug-in
Hybrid</t>
  </si>
  <si>
    <t>2018 Karma Automotive Revero
(PHEV)</t>
  </si>
  <si>
    <t>2018 Kia Optima Plug-in Hybrid</t>
  </si>
  <si>
    <t>2018 Kia Niro Plug-in Hybrid</t>
  </si>
  <si>
    <t>2018 Mercedes C 350e (PHEV)</t>
  </si>
  <si>
    <t>2018 Mercedes GLC 350e
4MATIC (PHEV)</t>
  </si>
  <si>
    <t>2018 Mercedes GLE 550e
4MATIC (PHEV)</t>
  </si>
  <si>
    <t>2018 BMW Mini Cooper SE
Countryman ALL4 (PHEV)</t>
  </si>
  <si>
    <t>2018 Mitsubishi Outlander
PHEV</t>
  </si>
  <si>
    <t>2018 Porsche Cayenne S
e-Hybrid (PHEV)</t>
  </si>
  <si>
    <t xml:space="preserve">2018 Porsche Panamera 4
e-Hybrid (PHEV) </t>
  </si>
  <si>
    <t>2018 Porsche Panamera 4
e-Hybrid Executive (PHEV)</t>
  </si>
  <si>
    <t>2018 Porsche Panamera 4
e-Hybrid Sport Turismo (PHEV)</t>
  </si>
  <si>
    <t>2018 Porsche Panamera Turbo S
e-Hybrid (PHEV)</t>
  </si>
  <si>
    <t>2018 Porsche Panamera Turbo S
e-Hybrid Executive (PHEV)</t>
  </si>
  <si>
    <t>2018 Porsche Panamera Turbo S e-Hybrid Sport Turismo (PHEV)</t>
  </si>
  <si>
    <t>2018 Toyota Prius Prime (PHEV)</t>
  </si>
  <si>
    <t>2018 Volvo S90 AWD (PHEV)</t>
  </si>
  <si>
    <t>2018 Volvo XC60 AWD (PHEV)</t>
  </si>
  <si>
    <t>2018 Volvo XC90 AWD (PHEV)</t>
  </si>
  <si>
    <t>2019 BMW 530e (PHEV)</t>
  </si>
  <si>
    <t>2019 BMW 530e xDrive (PHEV)</t>
  </si>
  <si>
    <t>2019 BMW 740e xDrive (PHEV)</t>
  </si>
  <si>
    <t>2019 BMW I3 (120Ah) with Range Extender (PHEV)</t>
  </si>
  <si>
    <t xml:space="preserve">2019 BMW I3s (120Ah) with
Range Extender (PHEV) </t>
  </si>
  <si>
    <t>2019 BMW I8 Coupe (PHEV)</t>
  </si>
  <si>
    <t>2019 BMW I8 Roadster (PHEV)</t>
  </si>
  <si>
    <t>2019 Chevrolet Volt</t>
  </si>
  <si>
    <t xml:space="preserve">2019 Chrysler Pacifica Hybrid
(PHEV) </t>
  </si>
  <si>
    <t>2019 Ford Fusion Energi Plug-in
Hybrid FWD</t>
  </si>
  <si>
    <t>2019 Ford Fusion Special Service
Vehicle PHEV</t>
  </si>
  <si>
    <t>2019 Honda Clarity PHEV</t>
  </si>
  <si>
    <t>2019 Hyundai Ioniq Plug-in
Hybrid</t>
  </si>
  <si>
    <t xml:space="preserve">2019 Hyundai Sonata Plug-in
Hybrid </t>
  </si>
  <si>
    <t>2019 Kia Niro Plug-in Hybrid</t>
  </si>
  <si>
    <t>2019 Kia Optima Plug-in Hybrid</t>
  </si>
  <si>
    <t xml:space="preserve">2019 BMW Mini Cooper SE
Countryman ALL4 (PHEV) </t>
  </si>
  <si>
    <t xml:space="preserve">2019 Mercedes GLC 350e
4MATIC (PHEV) </t>
  </si>
  <si>
    <t>2019 Mitsubishi Outlander
PHEV</t>
  </si>
  <si>
    <t>2019 Porsche Panamera 4
e-Hybrid (PHEV)</t>
  </si>
  <si>
    <t>2019 Porsche Panamera 4
e-Hybrid Executive (PHEV)</t>
  </si>
  <si>
    <t>2019 Porsche Panamera 4
e-Hybrid Sport Turismo (PHEV)</t>
  </si>
  <si>
    <t>2019 Porsche Panamera Turbo S
e-Hybrid (PHEV)</t>
  </si>
  <si>
    <t>2019 Porsche Panamera Turbo S
e-Hybrid Executive (PHEV)</t>
  </si>
  <si>
    <t>2019 Porsche Panamera Turbo S
e-Hybrid Sport Turismo (PHEV)</t>
  </si>
  <si>
    <t xml:space="preserve">2019 Subaru Crosstrek Hybrid
AWD (PHEV) </t>
  </si>
  <si>
    <t xml:space="preserve">2019 Toyota Prius Prime (PHEV) </t>
  </si>
  <si>
    <t>2019 Volvo S60 AWD (PHEV)</t>
  </si>
  <si>
    <t>2019 Volvo S90 AWD (PHEV)</t>
  </si>
  <si>
    <t>2019 Volvo XC60 AWD (PHEV)</t>
  </si>
  <si>
    <t>2019 Volvo XC90 AWD (PHEV)</t>
  </si>
  <si>
    <t xml:space="preserve">Average </t>
  </si>
  <si>
    <t>EV 270 kW e-motor</t>
  </si>
  <si>
    <t>https://doi.org/10.1016/j.enconman.2022.116273</t>
  </si>
  <si>
    <t>García, A., Monsalve-Serrano, J., Martinez-Boggio, S., &amp; Tripathi, S. (2022). Techno-economic assessment of vehicle electrification in the six largest global automotive markets. Energy Conversion and Management, 270, 116273.</t>
  </si>
  <si>
    <t>Nissan Leaf 2011</t>
  </si>
  <si>
    <t>Nissan Leaf SV 2017</t>
  </si>
  <si>
    <t>Nissan Leaf Tekna 2018</t>
  </si>
  <si>
    <t>Tesla Model-S 2013</t>
  </si>
  <si>
    <t>3417 Curb weight (lbs)</t>
  </si>
  <si>
    <t>https://doi.org/10.1007/s10163-019-00902-9</t>
  </si>
  <si>
    <t>Yano, J., Xu, G., Liu, H., Toyoguchi, T., Iwasawa, H., &amp; Sakai, S. I. (2019). Resource and toxic characterization in end-of-life vehicles through dismantling survey. Journal of Material Cycles and Waste Management, 21(6), 1488-1504.</t>
  </si>
  <si>
    <t>HEV Nissan 1.6 L Diesel and 90 kW e-motor</t>
  </si>
  <si>
    <t>Kia Niro 1.6 Gdi HEV Active 2016</t>
  </si>
  <si>
    <t>Toyota Auris 1.8 HSD Dynamic nav. comfort
2013</t>
  </si>
  <si>
    <t>Toyota Prius 1.5 Base 2004</t>
  </si>
  <si>
    <t>Toyota Prius 1.8 Hybrid Touring 2016</t>
  </si>
  <si>
    <t>Toyota Prius 1.8 VVT-i Hybrid Lounge 2016</t>
  </si>
  <si>
    <t>Mass per unit (electric traction motor, HEV, PHEV, BEV, Nacelle)</t>
  </si>
  <si>
    <t>(HEV_Production_Nd+PHEV_Production_Nd+BEV_Production_Nd) * average Nd content in e-motor of BEV, HEV, PHEV</t>
  </si>
  <si>
    <t>(HEV_Production_Dy+PHEV_Production_Dy+BEV_Production_Dy) * average Dy content in e-motor of BEV, HEV, PHEV</t>
  </si>
  <si>
    <t>(HEV_Production_Pr+PHEV_Production_Pr+BEV_Production_Pr) * average Pr content in e-motor of BEV, HEV, PHEV</t>
  </si>
  <si>
    <t>(HEV_Production_Tb+PHEV_Production_Tb+BEV_Production_Tb) * average Tb content in e-motor of BEV, HEV, PHEV</t>
  </si>
  <si>
    <t>(Total mass of imports of HEVs / average mass per HEV) * Nd content (g/vehicle) * 0.001</t>
  </si>
  <si>
    <t>(Total mass of imports of HEVs / average mass per HEV) * Dy content (g/vehicle) * 0.001</t>
  </si>
  <si>
    <t>(Total mass of imports of HEVs / average mass per HEV) * Pr content (g/vehicle) * 0.001</t>
  </si>
  <si>
    <t>(Total mass of imports of HEVs / average mass per HEV) * Tb content (g/vehicle) * 0.001</t>
  </si>
  <si>
    <t>Total mass of imports of HEVs / average mass per HEV</t>
  </si>
  <si>
    <t>Total mass of imports of PHEVs / average mass per PHEV</t>
  </si>
  <si>
    <t>Total mass of imports of BEVs / average mass per BEV</t>
  </si>
  <si>
    <t>(Total mass of imports of PHEVs / average mass per PHEV) * Nd content (g/vehicle) * 0.001</t>
  </si>
  <si>
    <t>(Total mass of imports of PHEVs / average mass  per PHEV) * Dy content (g/vehicle) * 0.001</t>
  </si>
  <si>
    <t>(Total mass of imports of PHEVs / average mass  per PHEV) * Pr content (g/vehicle) * 0.001</t>
  </si>
  <si>
    <t>(Total mass of imports of PHEVs / average mass  per PHEV) * Tb content (g/vehicle) * 0.001</t>
  </si>
  <si>
    <t>(Total mass of imports of BEVs / average mass per BEV) * Nd content (g/vehicle) * 0.001</t>
  </si>
  <si>
    <t>(Total mass of imports of BEVs / average mass per BEV) * Dy content (g/vehicle) * 0.001</t>
  </si>
  <si>
    <t>(Total mass of imports of BEVs / average mass per BEV) * Pr content (g/vehicle) * 0.001</t>
  </si>
  <si>
    <t>(Total mass of imports of BEVs / average mass per BEV) * Tb content (g/vehicle) * 0.001</t>
  </si>
  <si>
    <t>(Total mass of exports of HEVs / average mass per HEV) * Pr content (g/vehicle) * 0.001</t>
  </si>
  <si>
    <t>(Total mass of exports of HEVs / average mass per HEV) * Tb content (g/vehicle) * 0.001</t>
  </si>
  <si>
    <t>Total mass of exports of PHEVs / average mass per PHEV</t>
  </si>
  <si>
    <t>(Total mass of exports of PHEVs / average mass per PHEV) * Nd content (g/vehicle) * 0.001</t>
  </si>
  <si>
    <t>(Total mass of exports of PHEVs / average mass per PHEV) * Dy content (g/vehicle) * 0.001</t>
  </si>
  <si>
    <t>(Total mass of exports of PHEVs / average mass per PHEV) * Pr content (g/vehicle) * 0.001</t>
  </si>
  <si>
    <t>(Total mass of exports of PHEVs / average mass per PHEV) * Tb content (g/vehicle) * 0.001</t>
  </si>
  <si>
    <t>Total mass of exports of BEVs / average mass per BEV</t>
  </si>
  <si>
    <t>Total mass of exports of BEVs</t>
  </si>
  <si>
    <t>(Total mass of exports of BEVs / average mass per BEV) * Nd content (g/vehicle) * 0.001</t>
  </si>
  <si>
    <t>(Total mass of exports of BEVs / average mass per BEV) * Dy content (g/vehicle) * 0.001</t>
  </si>
  <si>
    <t>(Total mass of exports of BEVs / average mass per BEV) * Pr content (g/vehicle) * 0.001</t>
  </si>
  <si>
    <t>(Total mass of exports of BEVs / average mass per BEV) * Tb content (g/vehicle) * 0.001</t>
  </si>
  <si>
    <t>New WT installation + Expprts of generating sets - Imports of generating sets</t>
  </si>
  <si>
    <t>National statistics Energy Trends: UK renewables From: Department for Energy Security and Net Zero, JRC report - Carrara et al. (2020)</t>
  </si>
  <si>
    <t>SUM: Number of (HEV ; PHEV ; BEV) Certificate of Destruction (CoD)  * Nd material intensity (g/HEV ; g/PHEV ; g/BEV) * 0.001</t>
  </si>
  <si>
    <t>SUM: Number of (HEV ; PHEV ; BEV) Certificate of Destruction (CoD)  * Dy material intensity (g/HEV ; g/PHEV ; g/BEV) * 0.001</t>
  </si>
  <si>
    <t>SUM: Number of  (HEV ; PHEV ; BEV) Certificate of Destruction (CoD)  * Pr material intensity (g/HEV ; g/PHEV ; g/BEV) * 0.001</t>
  </si>
  <si>
    <t>SUM: Number of  (HEV ; PHEV ; BEV) Certificate of Destruction (CoD)  * Tb material intensity (g/HEV ; g/PHEV ; g/BEV) * 0.001</t>
  </si>
  <si>
    <t>SUM: Number of used EV (HEV ; PHEV ; BEV) * Nd material intensity (g/HEV ; g/PHEV ; g/BEV) * 0.001</t>
  </si>
  <si>
    <t>SUM: Number of used (HEV ; PHEV ; BEV) * Dy material intensity (g/HEV ; g/PHEV ; g/BEV)  * 0.001</t>
  </si>
  <si>
    <t>SUM: Number of used (HEV ; PHEV ; BEV) * Pr material intensity (g/HEV ; g/PHEV ; g/BEV)  * 0.001</t>
  </si>
  <si>
    <t>SUM: Number of used (HEV ; PHEV ; BEV) * Tb material intensity (g/HEV ; g/PHEV ; g/BEV) * 0.001</t>
  </si>
  <si>
    <t xml:space="preserve">Note: This is the list of original input data and estimations without using STAN for data reconciliation. </t>
  </si>
  <si>
    <t>EV type</t>
  </si>
  <si>
    <t>Motor</t>
  </si>
  <si>
    <t>Uncertainty analysis_data quality assessment</t>
  </si>
  <si>
    <t>Mapping the flows and stocks of permanent magnet rare earth elements for powering a circular economy in the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</si>
</sst>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00%"/>
  </numFmts>
  <fonts count="34" x14ac:knownFonts="1">
    <font>
      <sz val="11"/>
      <color theme="1"/>
      <name val="Calibri"/>
      <family val="2"/>
      <scheme val="minor"/>
    </font>
    <font>
      <sz val="12"/>
      <color theme="1"/>
      <name val="Calibri"/>
      <family val="2"/>
    </font>
    <font>
      <sz val="11"/>
      <name val="Calibri"/>
      <family val="2"/>
      <scheme val="minor"/>
    </font>
    <font>
      <sz val="11"/>
      <color theme="1"/>
      <name val="Calibri"/>
      <family val="2"/>
    </font>
    <font>
      <sz val="11"/>
      <color theme="1"/>
      <name val="Calibri"/>
      <family val="2"/>
      <scheme val="minor"/>
    </font>
    <font>
      <b/>
      <sz val="11"/>
      <color rgb="FF000000"/>
      <name val="Calibri"/>
      <family val="2"/>
      <scheme val="minor"/>
    </font>
    <font>
      <sz val="11"/>
      <color theme="0"/>
      <name val="Calibri"/>
      <family val="2"/>
      <scheme val="minor"/>
    </font>
    <font>
      <sz val="12"/>
      <color theme="1"/>
      <name val="Times New Roman"/>
      <family val="1"/>
    </font>
    <font>
      <sz val="10"/>
      <color theme="1"/>
      <name val="Garamond"/>
      <family val="1"/>
    </font>
    <font>
      <i/>
      <sz val="12"/>
      <color theme="1"/>
      <name val="Times New Roman"/>
      <family val="1"/>
    </font>
    <font>
      <vertAlign val="superscript"/>
      <sz val="12"/>
      <color theme="1"/>
      <name val="Times New Roman"/>
      <family val="1"/>
    </font>
    <font>
      <b/>
      <sz val="11"/>
      <name val="Calibri"/>
      <family val="2"/>
      <scheme val="minor"/>
    </font>
    <font>
      <b/>
      <sz val="16"/>
      <color theme="0"/>
      <name val="Calibri"/>
      <family val="2"/>
      <scheme val="minor"/>
    </font>
    <font>
      <b/>
      <sz val="12"/>
      <color theme="0"/>
      <name val="Calibri"/>
      <family val="2"/>
      <scheme val="minor"/>
    </font>
    <font>
      <sz val="10"/>
      <name val="Arial"/>
      <family val="2"/>
    </font>
    <font>
      <sz val="11"/>
      <name val="Arial"/>
      <family val="2"/>
    </font>
    <font>
      <sz val="16"/>
      <color theme="1"/>
      <name val="Calibri"/>
      <family val="2"/>
      <scheme val="minor"/>
    </font>
    <font>
      <sz val="10"/>
      <color theme="1"/>
      <name val="Calibri"/>
      <family val="2"/>
      <scheme val="minor"/>
    </font>
    <font>
      <b/>
      <sz val="16"/>
      <color rgb="FFFFFFFF"/>
      <name val="Calibri"/>
      <family val="2"/>
    </font>
    <font>
      <sz val="11"/>
      <color rgb="FFFF0000"/>
      <name val="Arial"/>
      <family val="2"/>
    </font>
    <font>
      <sz val="16"/>
      <color rgb="FF000000"/>
      <name val="Calibri"/>
      <family val="2"/>
    </font>
    <font>
      <sz val="11"/>
      <color theme="0" tint="-0.34998626667073579"/>
      <name val="Calibri"/>
      <family val="2"/>
      <scheme val="minor"/>
    </font>
    <font>
      <b/>
      <sz val="22"/>
      <color theme="1"/>
      <name val="Times New Roman"/>
      <family val="1"/>
    </font>
    <font>
      <b/>
      <sz val="12"/>
      <color theme="1"/>
      <name val="Times New Roman"/>
      <family val="1"/>
    </font>
    <font>
      <b/>
      <sz val="12"/>
      <name val="Calibri"/>
      <family val="2"/>
      <scheme val="minor"/>
    </font>
    <font>
      <b/>
      <sz val="12"/>
      <color indexed="9"/>
      <name val="Calibri"/>
      <family val="2"/>
      <scheme val="minor"/>
    </font>
    <font>
      <sz val="11"/>
      <color rgb="FFFF0000"/>
      <name val="Calibri"/>
      <family val="2"/>
      <scheme val="minor"/>
    </font>
    <font>
      <u/>
      <sz val="11"/>
      <color theme="10"/>
      <name val="Calibri"/>
      <family val="2"/>
      <scheme val="minor"/>
    </font>
    <font>
      <sz val="10"/>
      <color rgb="FF222222"/>
      <name val="Arial"/>
      <family val="2"/>
    </font>
    <font>
      <i/>
      <sz val="10"/>
      <color rgb="FF222222"/>
      <name val="Arial"/>
      <family val="2"/>
    </font>
    <font>
      <sz val="12"/>
      <color theme="1"/>
      <name val="Calibri"/>
      <family val="2"/>
      <scheme val="minor"/>
    </font>
    <font>
      <sz val="11"/>
      <color rgb="FF000000"/>
      <name val="Calibri"/>
      <family val="2"/>
    </font>
    <font>
      <sz val="11"/>
      <color rgb="FF00B050"/>
      <name val="Calibri"/>
      <family val="2"/>
      <scheme val="minor"/>
    </font>
    <font>
      <sz val="11"/>
      <color theme="5"/>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5"/>
        <bgColor indexed="64"/>
      </patternFill>
    </fill>
    <fill>
      <patternFill patternType="solid">
        <fgColor theme="8" tint="0.79998168889431442"/>
        <bgColor indexed="64"/>
      </patternFill>
    </fill>
    <fill>
      <patternFill patternType="solid">
        <fgColor rgb="FFCCCCFF"/>
        <bgColor indexed="64"/>
      </patternFill>
    </fill>
    <fill>
      <patternFill patternType="solid">
        <fgColor rgb="FFCCFFFF"/>
        <bgColor indexed="64"/>
      </patternFill>
    </fill>
    <fill>
      <patternFill patternType="solid">
        <fgColor theme="7" tint="0.59999389629810485"/>
        <bgColor indexed="64"/>
      </patternFill>
    </fill>
    <fill>
      <patternFill patternType="solid">
        <fgColor rgb="FF99CCFF"/>
        <bgColor indexed="64"/>
      </patternFill>
    </fill>
    <fill>
      <patternFill patternType="solid">
        <fgColor theme="4"/>
      </patternFill>
    </fill>
    <fill>
      <patternFill patternType="solid">
        <fgColor theme="4" tint="0.39997558519241921"/>
        <bgColor indexed="65"/>
      </patternFill>
    </fill>
    <fill>
      <patternFill patternType="solid">
        <fgColor theme="4" tint="0.39997558519241921"/>
        <bgColor indexed="64"/>
      </patternFill>
    </fill>
    <fill>
      <patternFill patternType="solid">
        <fgColor theme="4" tint="-0.499984740745262"/>
        <bgColor indexed="64"/>
      </patternFill>
    </fill>
    <fill>
      <patternFill patternType="solid">
        <fgColor theme="1"/>
        <bgColor indexed="64"/>
      </patternFill>
    </fill>
    <fill>
      <patternFill patternType="solid">
        <fgColor theme="8" tint="-0.249977111117893"/>
        <bgColor indexed="64"/>
      </patternFill>
    </fill>
    <fill>
      <patternFill patternType="solid">
        <fgColor rgb="FF33CC33"/>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bgColor indexed="64"/>
      </patternFill>
    </fill>
    <fill>
      <patternFill patternType="solid">
        <fgColor rgb="FFFFFF00"/>
        <bgColor indexed="64"/>
      </patternFill>
    </fill>
    <fill>
      <patternFill patternType="solid">
        <fgColor rgb="FF33CCFF"/>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9">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11" borderId="0" applyNumberFormat="0" applyBorder="0" applyAlignment="0" applyProtection="0"/>
    <xf numFmtId="0" fontId="4" fillId="12" borderId="0" applyNumberFormat="0" applyBorder="0" applyAlignment="0" applyProtection="0"/>
    <xf numFmtId="0" fontId="14" fillId="0" borderId="0"/>
    <xf numFmtId="0" fontId="27" fillId="0" borderId="0" applyNumberFormat="0" applyFill="0" applyBorder="0" applyAlignment="0" applyProtection="0"/>
    <xf numFmtId="0" fontId="27" fillId="0" borderId="0" applyNumberFormat="0" applyFill="0" applyBorder="0" applyAlignment="0" applyProtection="0"/>
    <xf numFmtId="0" fontId="30" fillId="0" borderId="0"/>
  </cellStyleXfs>
  <cellXfs count="212">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0" fillId="2" borderId="0" xfId="0" applyFill="1"/>
    <xf numFmtId="0" fontId="0" fillId="3" borderId="0" xfId="0" applyFill="1"/>
    <xf numFmtId="0" fontId="0" fillId="4" borderId="0" xfId="0" applyFill="1"/>
    <xf numFmtId="0" fontId="0" fillId="5" borderId="0" xfId="0" applyFill="1"/>
    <xf numFmtId="164" fontId="0" fillId="0" borderId="0" xfId="1" applyNumberFormat="1" applyFont="1"/>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justify" vertical="center" wrapText="1"/>
    </xf>
    <xf numFmtId="0" fontId="3" fillId="0" borderId="0" xfId="0" applyFont="1" applyAlignment="1">
      <alignment vertical="center"/>
    </xf>
    <xf numFmtId="165" fontId="0" fillId="0" borderId="0" xfId="0" applyNumberFormat="1"/>
    <xf numFmtId="0" fontId="0" fillId="6" borderId="0" xfId="0" applyFill="1" applyAlignment="1">
      <alignment vertical="center"/>
    </xf>
    <xf numFmtId="165" fontId="0" fillId="6" borderId="0" xfId="0" applyNumberFormat="1" applyFill="1"/>
    <xf numFmtId="164" fontId="0" fillId="0" borderId="0" xfId="1" applyNumberFormat="1" applyFont="1" applyAlignment="1">
      <alignment vertical="center"/>
    </xf>
    <xf numFmtId="164" fontId="0" fillId="0" borderId="0" xfId="0" applyNumberFormat="1" applyAlignment="1">
      <alignment vertical="center"/>
    </xf>
    <xf numFmtId="164" fontId="0" fillId="0" borderId="0" xfId="1" applyNumberFormat="1" applyFont="1" applyFill="1" applyAlignment="1">
      <alignment vertical="center"/>
    </xf>
    <xf numFmtId="164" fontId="0" fillId="0" borderId="0" xfId="0" applyNumberFormat="1"/>
    <xf numFmtId="0" fontId="0" fillId="0" borderId="0" xfId="0" applyAlignment="1">
      <alignment horizontal="center" vertical="center"/>
    </xf>
    <xf numFmtId="9" fontId="0" fillId="0" borderId="0" xfId="0" applyNumberFormat="1"/>
    <xf numFmtId="9" fontId="0" fillId="0" borderId="0" xfId="2" applyFont="1" applyFill="1"/>
    <xf numFmtId="0" fontId="2" fillId="6" borderId="0" xfId="0" applyFont="1" applyFill="1" applyAlignment="1">
      <alignment vertical="center"/>
    </xf>
    <xf numFmtId="0" fontId="2" fillId="6" borderId="0" xfId="0" applyFont="1" applyFill="1" applyAlignment="1">
      <alignment horizontal="left" vertical="center"/>
    </xf>
    <xf numFmtId="164" fontId="2" fillId="0" borderId="0" xfId="0" applyNumberFormat="1" applyFont="1" applyAlignment="1">
      <alignment vertical="center"/>
    </xf>
    <xf numFmtId="164" fontId="2" fillId="0" borderId="0" xfId="0" applyNumberFormat="1" applyFont="1" applyAlignment="1">
      <alignment horizontal="left" vertical="center"/>
    </xf>
    <xf numFmtId="0" fontId="0" fillId="7" borderId="0" xfId="0" applyFill="1" applyAlignment="1">
      <alignment vertical="center"/>
    </xf>
    <xf numFmtId="164" fontId="0" fillId="7" borderId="0" xfId="0" applyNumberFormat="1" applyFill="1" applyAlignment="1">
      <alignment vertical="center"/>
    </xf>
    <xf numFmtId="165" fontId="0" fillId="7" borderId="0" xfId="0" applyNumberFormat="1" applyFill="1"/>
    <xf numFmtId="0" fontId="0" fillId="8" borderId="0" xfId="0" applyFill="1" applyAlignment="1">
      <alignment vertical="center"/>
    </xf>
    <xf numFmtId="164" fontId="0" fillId="8" borderId="0" xfId="0" applyNumberFormat="1" applyFill="1" applyAlignment="1">
      <alignment vertical="center"/>
    </xf>
    <xf numFmtId="165" fontId="0" fillId="8" borderId="0" xfId="0" applyNumberFormat="1" applyFill="1"/>
    <xf numFmtId="0" fontId="0" fillId="9" borderId="0" xfId="0" applyFill="1" applyAlignment="1">
      <alignment vertical="center"/>
    </xf>
    <xf numFmtId="164" fontId="0" fillId="9" borderId="0" xfId="0" applyNumberFormat="1" applyFill="1" applyAlignment="1">
      <alignment vertical="center"/>
    </xf>
    <xf numFmtId="165" fontId="0" fillId="9" borderId="0" xfId="0" applyNumberFormat="1" applyFill="1"/>
    <xf numFmtId="0" fontId="2" fillId="9" borderId="0" xfId="0" applyFont="1" applyFill="1" applyAlignment="1">
      <alignment horizontal="left" vertical="center" wrapText="1"/>
    </xf>
    <xf numFmtId="0" fontId="2" fillId="9" borderId="0" xfId="0" applyFont="1" applyFill="1" applyAlignment="1">
      <alignment horizontal="right" vertical="center" wrapText="1"/>
    </xf>
    <xf numFmtId="164" fontId="2" fillId="9" borderId="0" xfId="0" applyNumberFormat="1" applyFont="1" applyFill="1" applyAlignment="1">
      <alignment horizontal="left" vertical="center" wrapText="1"/>
    </xf>
    <xf numFmtId="166" fontId="0" fillId="9" borderId="0" xfId="0" applyNumberFormat="1" applyFill="1"/>
    <xf numFmtId="0" fontId="2" fillId="8" borderId="0" xfId="0" applyFont="1" applyFill="1" applyAlignment="1">
      <alignment horizontal="left" vertical="center" wrapText="1"/>
    </xf>
    <xf numFmtId="164" fontId="2" fillId="8" borderId="0" xfId="0" applyNumberFormat="1" applyFont="1" applyFill="1" applyAlignment="1">
      <alignment horizontal="left" vertical="center" wrapText="1"/>
    </xf>
    <xf numFmtId="166" fontId="0" fillId="8" borderId="0" xfId="0" applyNumberFormat="1" applyFill="1"/>
    <xf numFmtId="0" fontId="2" fillId="8" borderId="0" xfId="0" applyFont="1" applyFill="1" applyAlignment="1">
      <alignment horizontal="right" vertical="center" wrapText="1"/>
    </xf>
    <xf numFmtId="166" fontId="0" fillId="10" borderId="0" xfId="1" applyNumberFormat="1" applyFont="1" applyFill="1" applyAlignment="1">
      <alignment vertical="center"/>
    </xf>
    <xf numFmtId="0" fontId="0" fillId="10" borderId="0" xfId="0" applyFill="1" applyAlignment="1">
      <alignment vertical="center"/>
    </xf>
    <xf numFmtId="164" fontId="0" fillId="10" borderId="0" xfId="0" applyNumberFormat="1" applyFill="1" applyAlignment="1">
      <alignment vertical="center"/>
    </xf>
    <xf numFmtId="165" fontId="0" fillId="10" borderId="0" xfId="0" applyNumberFormat="1" applyFill="1"/>
    <xf numFmtId="0" fontId="2" fillId="10" borderId="0" xfId="0" applyFont="1" applyFill="1" applyAlignment="1">
      <alignment horizontal="left" vertical="center" wrapText="1"/>
    </xf>
    <xf numFmtId="164" fontId="2" fillId="10" borderId="0" xfId="0" applyNumberFormat="1" applyFont="1" applyFill="1" applyAlignment="1">
      <alignment horizontal="left" vertical="center" wrapText="1"/>
    </xf>
    <xf numFmtId="166" fontId="0" fillId="10" borderId="0" xfId="0" applyNumberFormat="1" applyFill="1"/>
    <xf numFmtId="0" fontId="2" fillId="10" borderId="0" xfId="0" applyFont="1" applyFill="1" applyAlignment="1">
      <alignment horizontal="right" vertical="center" wrapText="1"/>
    </xf>
    <xf numFmtId="0" fontId="2" fillId="7" borderId="0" xfId="0" applyFont="1" applyFill="1" applyAlignment="1">
      <alignment horizontal="left" vertical="center" wrapText="1"/>
    </xf>
    <xf numFmtId="164" fontId="2" fillId="7" borderId="0" xfId="0" applyNumberFormat="1" applyFont="1" applyFill="1" applyAlignment="1">
      <alignment horizontal="left" vertical="center" wrapText="1"/>
    </xf>
    <xf numFmtId="166" fontId="0" fillId="7" borderId="0" xfId="0" applyNumberFormat="1" applyFill="1"/>
    <xf numFmtId="0" fontId="2" fillId="7" borderId="0" xfId="0" applyFont="1" applyFill="1" applyAlignment="1">
      <alignment horizontal="right" vertical="center" wrapText="1"/>
    </xf>
    <xf numFmtId="164" fontId="0" fillId="0" borderId="0" xfId="0" applyNumberFormat="1" applyAlignment="1">
      <alignment horizontal="center" vertical="center"/>
    </xf>
    <xf numFmtId="164" fontId="0" fillId="9" borderId="0" xfId="1" applyNumberFormat="1" applyFont="1" applyFill="1" applyAlignment="1">
      <alignment vertical="center"/>
    </xf>
    <xf numFmtId="164" fontId="0" fillId="6" borderId="0" xfId="1" applyNumberFormat="1" applyFont="1" applyFill="1" applyAlignment="1">
      <alignment horizontal="right" vertical="center"/>
    </xf>
    <xf numFmtId="164" fontId="0" fillId="0" borderId="0" xfId="0" applyNumberFormat="1" applyAlignment="1">
      <alignment horizontal="right" vertical="center"/>
    </xf>
    <xf numFmtId="0" fontId="0" fillId="0" borderId="0" xfId="0" applyAlignment="1">
      <alignment horizontal="right" vertical="center"/>
    </xf>
    <xf numFmtId="166" fontId="0" fillId="0" borderId="0" xfId="0" applyNumberFormat="1"/>
    <xf numFmtId="166" fontId="0" fillId="0" borderId="0" xfId="0" applyNumberFormat="1" applyAlignment="1">
      <alignment vertical="center"/>
    </xf>
    <xf numFmtId="0" fontId="2" fillId="9" borderId="0" xfId="0" applyFont="1" applyFill="1" applyAlignment="1">
      <alignment vertical="center"/>
    </xf>
    <xf numFmtId="164" fontId="2" fillId="9" borderId="0" xfId="0" applyNumberFormat="1" applyFont="1" applyFill="1" applyAlignment="1">
      <alignment vertical="center"/>
    </xf>
    <xf numFmtId="0" fontId="2" fillId="8" borderId="0" xfId="0" applyFont="1" applyFill="1" applyAlignment="1">
      <alignment vertical="center"/>
    </xf>
    <xf numFmtId="164" fontId="2" fillId="8" borderId="0" xfId="0" applyNumberFormat="1" applyFont="1" applyFill="1" applyAlignment="1">
      <alignment vertical="center"/>
    </xf>
    <xf numFmtId="164" fontId="2" fillId="10" borderId="0" xfId="1" applyNumberFormat="1" applyFont="1" applyFill="1" applyAlignment="1">
      <alignment vertical="center"/>
    </xf>
    <xf numFmtId="0" fontId="2" fillId="10" borderId="0" xfId="0" applyFont="1" applyFill="1" applyAlignment="1">
      <alignment vertical="center"/>
    </xf>
    <xf numFmtId="164" fontId="2" fillId="10" borderId="0" xfId="0" applyNumberFormat="1" applyFont="1" applyFill="1" applyAlignment="1">
      <alignment vertical="center"/>
    </xf>
    <xf numFmtId="0" fontId="2" fillId="7" borderId="0" xfId="0" applyFont="1" applyFill="1" applyAlignment="1">
      <alignment vertical="center"/>
    </xf>
    <xf numFmtId="164" fontId="2" fillId="7" borderId="0" xfId="0" applyNumberFormat="1" applyFont="1" applyFill="1" applyAlignment="1">
      <alignment vertical="center"/>
    </xf>
    <xf numFmtId="9" fontId="0" fillId="0" borderId="0" xfId="0" applyNumberFormat="1" applyAlignment="1">
      <alignment vertical="center"/>
    </xf>
    <xf numFmtId="166" fontId="0" fillId="0" borderId="0" xfId="1" applyNumberFormat="1" applyFont="1"/>
    <xf numFmtId="164" fontId="2" fillId="6" borderId="0" xfId="1" applyNumberFormat="1" applyFont="1" applyFill="1" applyAlignment="1">
      <alignment vertical="center"/>
    </xf>
    <xf numFmtId="164" fontId="0" fillId="6" borderId="0" xfId="1" applyNumberFormat="1" applyFont="1" applyFill="1" applyAlignment="1">
      <alignment vertical="center"/>
    </xf>
    <xf numFmtId="164" fontId="0" fillId="0" borderId="0" xfId="1" applyNumberFormat="1" applyFont="1" applyAlignment="1">
      <alignment horizontal="right" vertical="center"/>
    </xf>
    <xf numFmtId="0" fontId="0" fillId="8" borderId="0" xfId="0" applyFill="1"/>
    <xf numFmtId="0" fontId="0" fillId="10" borderId="0" xfId="0" applyFill="1"/>
    <xf numFmtId="0" fontId="0" fillId="7" borderId="0" xfId="0" applyFill="1"/>
    <xf numFmtId="165" fontId="0" fillId="8" borderId="0" xfId="0" applyNumberFormat="1" applyFill="1" applyAlignment="1">
      <alignment vertical="center"/>
    </xf>
    <xf numFmtId="165" fontId="0" fillId="10" borderId="0" xfId="0" applyNumberFormat="1" applyFill="1" applyAlignment="1">
      <alignment vertical="center"/>
    </xf>
    <xf numFmtId="0" fontId="0" fillId="10" borderId="0" xfId="1" applyNumberFormat="1" applyFont="1" applyFill="1" applyAlignment="1">
      <alignment vertical="center"/>
    </xf>
    <xf numFmtId="1" fontId="0" fillId="0" borderId="0" xfId="0" applyNumberFormat="1" applyAlignment="1">
      <alignment horizontal="right" vertical="center"/>
    </xf>
    <xf numFmtId="164" fontId="0" fillId="0" borderId="0" xfId="0" applyNumberFormat="1" applyAlignment="1">
      <alignment vertical="center" wrapText="1"/>
    </xf>
    <xf numFmtId="0" fontId="2" fillId="0" borderId="0" xfId="0" applyFont="1"/>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2" fillId="0" borderId="0" xfId="0" applyFont="1" applyAlignment="1">
      <alignment horizontal="left" vertical="center" wrapText="1"/>
    </xf>
    <xf numFmtId="9" fontId="2" fillId="0" borderId="0" xfId="2" applyFont="1" applyAlignment="1">
      <alignment horizontal="right" vertical="center"/>
    </xf>
    <xf numFmtId="1" fontId="2" fillId="0" borderId="0" xfId="0" applyNumberFormat="1" applyFont="1" applyAlignment="1">
      <alignment vertical="center" wrapText="1"/>
    </xf>
    <xf numFmtId="1" fontId="0" fillId="0" borderId="0" xfId="0" applyNumberFormat="1"/>
    <xf numFmtId="3" fontId="0" fillId="0" borderId="0" xfId="0" applyNumberFormat="1"/>
    <xf numFmtId="0" fontId="13" fillId="15" borderId="0" xfId="0" applyFont="1" applyFill="1" applyAlignment="1">
      <alignment horizontal="left"/>
    </xf>
    <xf numFmtId="0" fontId="12" fillId="17" borderId="0" xfId="0" applyFont="1" applyFill="1" applyAlignment="1">
      <alignment vertical="center" wrapText="1"/>
    </xf>
    <xf numFmtId="0" fontId="15" fillId="17" borderId="0" xfId="5" applyFont="1" applyFill="1" applyAlignment="1">
      <alignment horizontal="left" vertical="center" wrapText="1"/>
    </xf>
    <xf numFmtId="0" fontId="12" fillId="17" borderId="0" xfId="0" applyFont="1" applyFill="1" applyAlignment="1">
      <alignment horizontal="center" vertical="center" wrapText="1"/>
    </xf>
    <xf numFmtId="0" fontId="16" fillId="17" borderId="0" xfId="0" applyFont="1" applyFill="1" applyAlignment="1">
      <alignment horizontal="center" vertical="center" wrapText="1"/>
    </xf>
    <xf numFmtId="0" fontId="0" fillId="17" borderId="0" xfId="0" quotePrefix="1" applyFill="1" applyAlignment="1">
      <alignment horizontal="right" vertical="center"/>
    </xf>
    <xf numFmtId="0" fontId="17" fillId="17" borderId="0" xfId="0" quotePrefix="1" applyFont="1" applyFill="1" applyAlignment="1">
      <alignment horizontal="right" vertical="center" wrapText="1"/>
    </xf>
    <xf numFmtId="0" fontId="17" fillId="17" borderId="0" xfId="0" applyFont="1" applyFill="1" applyAlignment="1">
      <alignment horizontal="right" vertical="center" wrapText="1"/>
    </xf>
    <xf numFmtId="0" fontId="16" fillId="17" borderId="0" xfId="0" applyFont="1" applyFill="1" applyAlignment="1">
      <alignment vertical="center"/>
    </xf>
    <xf numFmtId="0" fontId="16" fillId="17" borderId="0" xfId="0" applyFont="1" applyFill="1" applyAlignment="1">
      <alignment vertical="center" wrapText="1"/>
    </xf>
    <xf numFmtId="0" fontId="14" fillId="17" borderId="0" xfId="5" applyFill="1" applyAlignment="1">
      <alignment vertical="center" wrapText="1"/>
    </xf>
    <xf numFmtId="0" fontId="11" fillId="0" borderId="0" xfId="0" applyFont="1" applyAlignment="1">
      <alignment horizontal="left" vertical="center" wrapText="1"/>
    </xf>
    <xf numFmtId="1" fontId="0" fillId="0" borderId="0" xfId="1" applyNumberFormat="1" applyFont="1"/>
    <xf numFmtId="164" fontId="0" fillId="0" borderId="0" xfId="1" applyNumberFormat="1" applyFont="1" applyFill="1"/>
    <xf numFmtId="0" fontId="12" fillId="18" borderId="0" xfId="0" applyFont="1" applyFill="1" applyAlignment="1">
      <alignment vertical="center" wrapText="1"/>
    </xf>
    <xf numFmtId="0" fontId="15" fillId="18" borderId="0" xfId="5" applyFont="1" applyFill="1" applyAlignment="1">
      <alignment horizontal="left" vertical="center" wrapText="1"/>
    </xf>
    <xf numFmtId="0" fontId="12" fillId="18" borderId="0" xfId="0" applyFont="1" applyFill="1" applyAlignment="1">
      <alignment horizontal="center" vertical="center" wrapText="1"/>
    </xf>
    <xf numFmtId="0" fontId="16" fillId="18" borderId="0" xfId="0" applyFont="1" applyFill="1" applyAlignment="1">
      <alignment horizontal="center" vertical="center" wrapText="1"/>
    </xf>
    <xf numFmtId="0" fontId="0" fillId="18" borderId="0" xfId="0" applyFill="1" applyAlignment="1">
      <alignment vertical="center"/>
    </xf>
    <xf numFmtId="0" fontId="0" fillId="18" borderId="0" xfId="0" applyFill="1" applyAlignment="1">
      <alignment vertical="center" wrapText="1"/>
    </xf>
    <xf numFmtId="0" fontId="16" fillId="18" borderId="0" xfId="0" applyFont="1" applyFill="1" applyAlignment="1">
      <alignment vertical="center"/>
    </xf>
    <xf numFmtId="0" fontId="16" fillId="18" borderId="0" xfId="0" applyFont="1" applyFill="1" applyAlignment="1">
      <alignment vertical="center" wrapText="1"/>
    </xf>
    <xf numFmtId="0" fontId="14" fillId="18" borderId="0" xfId="5" applyFill="1" applyAlignment="1">
      <alignment vertical="center" wrapText="1"/>
    </xf>
    <xf numFmtId="9" fontId="0" fillId="0" borderId="0" xfId="2" applyFont="1"/>
    <xf numFmtId="9" fontId="0" fillId="0" borderId="0" xfId="0" applyNumberFormat="1" applyAlignment="1">
      <alignment horizontal="right"/>
    </xf>
    <xf numFmtId="0" fontId="2" fillId="0" borderId="0" xfId="0" applyFont="1" applyAlignment="1">
      <alignment vertical="center" wrapText="1"/>
    </xf>
    <xf numFmtId="164" fontId="2" fillId="0" borderId="0" xfId="1" applyNumberFormat="1" applyFont="1" applyFill="1"/>
    <xf numFmtId="0" fontId="18" fillId="19" borderId="0" xfId="0" applyFont="1" applyFill="1" applyAlignment="1">
      <alignment vertical="center" wrapText="1"/>
    </xf>
    <xf numFmtId="0" fontId="19" fillId="19" borderId="0" xfId="5" applyFont="1" applyFill="1" applyAlignment="1">
      <alignment horizontal="left" vertical="center"/>
    </xf>
    <xf numFmtId="0" fontId="18" fillId="19" borderId="0" xfId="0" applyFont="1" applyFill="1" applyAlignment="1">
      <alignment horizontal="center" vertical="center" wrapText="1"/>
    </xf>
    <xf numFmtId="0" fontId="20" fillId="19" borderId="0" xfId="0" applyFont="1" applyFill="1" applyAlignment="1">
      <alignment horizontal="center" vertical="center" wrapText="1"/>
    </xf>
    <xf numFmtId="0" fontId="3" fillId="19" borderId="0" xfId="0" applyFont="1" applyFill="1" applyAlignment="1">
      <alignment vertical="center"/>
    </xf>
    <xf numFmtId="0" fontId="3" fillId="19" borderId="0" xfId="0" applyFont="1" applyFill="1" applyAlignment="1">
      <alignment vertical="center" wrapText="1"/>
    </xf>
    <xf numFmtId="0" fontId="20" fillId="19" borderId="0" xfId="0" applyFont="1" applyFill="1" applyAlignment="1">
      <alignment vertical="center"/>
    </xf>
    <xf numFmtId="0" fontId="20" fillId="19" borderId="0" xfId="0" applyFont="1" applyFill="1" applyAlignment="1">
      <alignment vertical="center" wrapText="1"/>
    </xf>
    <xf numFmtId="0" fontId="14" fillId="19" borderId="0" xfId="5" applyFill="1" applyAlignment="1">
      <alignment vertical="center" wrapText="1"/>
    </xf>
    <xf numFmtId="164" fontId="2" fillId="0" borderId="0" xfId="0" applyNumberFormat="1" applyFont="1"/>
    <xf numFmtId="9" fontId="2" fillId="0" borderId="0" xfId="0" applyNumberFormat="1" applyFont="1"/>
    <xf numFmtId="0" fontId="21" fillId="0" borderId="0" xfId="0" applyFont="1"/>
    <xf numFmtId="0" fontId="21" fillId="0" borderId="0" xfId="0" applyFont="1" applyAlignment="1">
      <alignment vertical="center"/>
    </xf>
    <xf numFmtId="0" fontId="0" fillId="20" borderId="0" xfId="0" applyFill="1"/>
    <xf numFmtId="0" fontId="8" fillId="20" borderId="0" xfId="0" applyFont="1" applyFill="1" applyAlignment="1">
      <alignment vertical="center"/>
    </xf>
    <xf numFmtId="0" fontId="9" fillId="20" borderId="0" xfId="0" applyFont="1" applyFill="1" applyAlignment="1">
      <alignment horizontal="left" vertical="center"/>
    </xf>
    <xf numFmtId="0" fontId="7" fillId="20" borderId="0" xfId="0" applyFont="1" applyFill="1" applyAlignment="1">
      <alignment horizontal="left" vertical="center"/>
    </xf>
    <xf numFmtId="3" fontId="2" fillId="0" borderId="0" xfId="0" applyNumberFormat="1" applyFont="1"/>
    <xf numFmtId="0" fontId="0" fillId="0" borderId="0" xfId="1" applyNumberFormat="1" applyFont="1" applyFill="1"/>
    <xf numFmtId="0" fontId="22" fillId="20" borderId="0" xfId="0" applyFont="1" applyFill="1" applyAlignment="1">
      <alignment horizontal="left" vertical="center"/>
    </xf>
    <xf numFmtId="0" fontId="23" fillId="20" borderId="0" xfId="0" applyFont="1" applyFill="1" applyAlignment="1">
      <alignment horizontal="left" vertical="center"/>
    </xf>
    <xf numFmtId="9" fontId="0" fillId="0" borderId="0" xfId="2" applyFont="1" applyFill="1" applyAlignment="1">
      <alignment horizontal="right" vertical="center"/>
    </xf>
    <xf numFmtId="0" fontId="3" fillId="20" borderId="3" xfId="0" applyFont="1" applyFill="1" applyBorder="1" applyAlignment="1">
      <alignment vertical="center" wrapText="1"/>
    </xf>
    <xf numFmtId="0" fontId="3" fillId="20" borderId="6" xfId="0" applyFont="1" applyFill="1" applyBorder="1" applyAlignment="1">
      <alignment vertical="center" wrapText="1"/>
    </xf>
    <xf numFmtId="0" fontId="3" fillId="20" borderId="2" xfId="0" applyFont="1" applyFill="1" applyBorder="1" applyAlignment="1">
      <alignment vertical="center" wrapText="1"/>
    </xf>
    <xf numFmtId="0" fontId="3" fillId="20" borderId="4" xfId="0" applyFont="1" applyFill="1" applyBorder="1" applyAlignment="1">
      <alignment vertical="center" wrapText="1"/>
    </xf>
    <xf numFmtId="0" fontId="1" fillId="20" borderId="0" xfId="0" applyFont="1" applyFill="1" applyAlignment="1">
      <alignment vertical="center"/>
    </xf>
    <xf numFmtId="0" fontId="0" fillId="20" borderId="0" xfId="0" applyFill="1" applyAlignment="1">
      <alignment vertical="center"/>
    </xf>
    <xf numFmtId="0" fontId="24" fillId="12" borderId="0" xfId="4" applyFont="1" applyBorder="1" applyAlignment="1">
      <alignment horizontal="left" vertical="center" wrapText="1"/>
    </xf>
    <xf numFmtId="0" fontId="24" fillId="12" borderId="0" xfId="4" applyFont="1" applyBorder="1" applyAlignment="1">
      <alignment horizontal="center" vertical="center" wrapText="1"/>
    </xf>
    <xf numFmtId="0" fontId="24" fillId="12" borderId="0" xfId="4" applyFont="1" applyBorder="1" applyAlignment="1">
      <alignment horizontal="center" vertical="center"/>
    </xf>
    <xf numFmtId="0" fontId="24" fillId="13" borderId="0" xfId="4" applyFont="1" applyFill="1" applyBorder="1" applyAlignment="1">
      <alignment horizontal="center" vertical="center" wrapText="1"/>
    </xf>
    <xf numFmtId="0" fontId="25" fillId="14" borderId="0" xfId="3" applyFont="1" applyFill="1" applyBorder="1" applyAlignment="1">
      <alignment vertical="center"/>
    </xf>
    <xf numFmtId="0" fontId="13" fillId="14" borderId="0" xfId="3" applyFont="1" applyFill="1" applyBorder="1" applyAlignment="1">
      <alignment vertical="center" wrapText="1"/>
    </xf>
    <xf numFmtId="0" fontId="13" fillId="14" borderId="0" xfId="3" applyFont="1" applyFill="1" applyBorder="1" applyAlignment="1">
      <alignment vertical="center"/>
    </xf>
    <xf numFmtId="0" fontId="0" fillId="0" borderId="0" xfId="0" applyAlignment="1">
      <alignment horizontal="center"/>
    </xf>
    <xf numFmtId="0" fontId="27" fillId="0" borderId="0" xfId="6"/>
    <xf numFmtId="9" fontId="0" fillId="0" borderId="0" xfId="0" applyNumberFormat="1" applyAlignment="1">
      <alignment horizontal="center"/>
    </xf>
    <xf numFmtId="0" fontId="27" fillId="0" borderId="0" xfId="7" applyFill="1" applyAlignment="1">
      <alignment horizontal="left"/>
    </xf>
    <xf numFmtId="167" fontId="0" fillId="0" borderId="0" xfId="2" applyNumberFormat="1" applyFont="1" applyAlignment="1">
      <alignment horizontal="center"/>
    </xf>
    <xf numFmtId="0" fontId="27" fillId="0" borderId="0" xfId="7"/>
    <xf numFmtId="167" fontId="0" fillId="0" borderId="0" xfId="0" applyNumberFormat="1" applyAlignment="1">
      <alignment horizontal="center"/>
    </xf>
    <xf numFmtId="10" fontId="0" fillId="0" borderId="0" xfId="0" applyNumberFormat="1" applyAlignment="1">
      <alignment horizontal="center"/>
    </xf>
    <xf numFmtId="9" fontId="0" fillId="0" borderId="0" xfId="2" applyFont="1" applyAlignment="1">
      <alignment horizontal="center"/>
    </xf>
    <xf numFmtId="9" fontId="26" fillId="0" borderId="0" xfId="0" applyNumberFormat="1" applyFont="1" applyAlignment="1">
      <alignment horizontal="center"/>
    </xf>
    <xf numFmtId="167" fontId="26" fillId="0" borderId="0" xfId="0" applyNumberFormat="1" applyFont="1" applyAlignment="1">
      <alignment horizontal="center"/>
    </xf>
    <xf numFmtId="0" fontId="2" fillId="0" borderId="0" xfId="7" applyFont="1"/>
    <xf numFmtId="167" fontId="2" fillId="0" borderId="0" xfId="0" applyNumberFormat="1" applyFont="1" applyAlignment="1">
      <alignment horizontal="center"/>
    </xf>
    <xf numFmtId="0" fontId="27" fillId="0" borderId="0" xfId="7" applyFill="1"/>
    <xf numFmtId="10" fontId="0" fillId="21" borderId="0" xfId="2" applyNumberFormat="1" applyFont="1" applyFill="1" applyAlignment="1">
      <alignment horizontal="center"/>
    </xf>
    <xf numFmtId="0" fontId="0" fillId="21" borderId="0" xfId="0" applyFill="1"/>
    <xf numFmtId="0" fontId="31" fillId="0" borderId="0" xfId="8" applyFont="1"/>
    <xf numFmtId="0" fontId="28" fillId="0" borderId="0" xfId="0" applyFont="1"/>
    <xf numFmtId="10" fontId="0" fillId="0" borderId="0" xfId="2" applyNumberFormat="1" applyFont="1" applyAlignment="1">
      <alignment horizontal="center"/>
    </xf>
    <xf numFmtId="0" fontId="0" fillId="0" borderId="0" xfId="2" applyNumberFormat="1" applyFont="1" applyAlignment="1">
      <alignment horizontal="center"/>
    </xf>
    <xf numFmtId="0" fontId="27" fillId="0" borderId="0" xfId="6" applyFill="1"/>
    <xf numFmtId="0" fontId="2" fillId="0" borderId="0" xfId="6" applyFont="1" applyFill="1"/>
    <xf numFmtId="0" fontId="27" fillId="0" borderId="0" xfId="6" applyFill="1" applyAlignment="1"/>
    <xf numFmtId="0" fontId="0" fillId="21" borderId="0" xfId="0" applyFill="1" applyAlignment="1">
      <alignment horizontal="center"/>
    </xf>
    <xf numFmtId="2" fontId="0" fillId="21" borderId="0" xfId="0" applyNumberFormat="1" applyFill="1" applyAlignment="1">
      <alignment horizontal="center"/>
    </xf>
    <xf numFmtId="0" fontId="32" fillId="0" borderId="0" xfId="0" applyFont="1"/>
    <xf numFmtId="0" fontId="33" fillId="0" borderId="0" xfId="0" applyFont="1"/>
    <xf numFmtId="17" fontId="0" fillId="0" borderId="0" xfId="0" applyNumberFormat="1" applyAlignment="1">
      <alignment horizontal="center"/>
    </xf>
    <xf numFmtId="9" fontId="0" fillId="0" borderId="0" xfId="2" applyFont="1" applyFill="1" applyAlignment="1">
      <alignment horizontal="center"/>
    </xf>
    <xf numFmtId="9" fontId="2" fillId="0" borderId="0" xfId="2" applyFont="1" applyFill="1" applyAlignment="1">
      <alignment horizontal="center" vertical="center"/>
    </xf>
    <xf numFmtId="0" fontId="33" fillId="0" borderId="0" xfId="0" applyFont="1" applyAlignment="1">
      <alignment horizontal="center"/>
    </xf>
    <xf numFmtId="0" fontId="4" fillId="0" borderId="0" xfId="6" applyFont="1" applyFill="1"/>
    <xf numFmtId="0" fontId="4" fillId="0" borderId="0" xfId="0" applyFont="1"/>
    <xf numFmtId="2" fontId="0" fillId="0" borderId="0" xfId="2" applyNumberFormat="1" applyFont="1" applyAlignment="1">
      <alignment horizontal="center"/>
    </xf>
    <xf numFmtId="0" fontId="0" fillId="10" borderId="0" xfId="0" applyFill="1" applyAlignment="1">
      <alignment horizontal="left"/>
    </xf>
    <xf numFmtId="1" fontId="0" fillId="21" borderId="0" xfId="0" applyNumberFormat="1" applyFill="1" applyAlignment="1">
      <alignment horizontal="center"/>
    </xf>
    <xf numFmtId="0" fontId="0" fillId="22" borderId="0" xfId="0" applyFill="1" applyAlignment="1">
      <alignment horizontal="center"/>
    </xf>
    <xf numFmtId="0" fontId="0" fillId="22" borderId="0" xfId="0" applyFill="1"/>
    <xf numFmtId="10" fontId="0" fillId="0" borderId="0" xfId="2" applyNumberFormat="1" applyFont="1" applyFill="1" applyAlignment="1">
      <alignment horizontal="center"/>
    </xf>
    <xf numFmtId="168" fontId="0" fillId="0" borderId="0" xfId="0" applyNumberFormat="1" applyAlignment="1">
      <alignment horizontal="center"/>
    </xf>
    <xf numFmtId="0" fontId="27" fillId="0" borderId="0" xfId="6" applyAlignment="1"/>
    <xf numFmtId="164" fontId="0" fillId="21" borderId="0" xfId="1" applyNumberFormat="1" applyFont="1" applyFill="1"/>
    <xf numFmtId="3" fontId="0" fillId="21" borderId="0" xfId="0" applyNumberFormat="1" applyFill="1"/>
    <xf numFmtId="0" fontId="0" fillId="10" borderId="0" xfId="0" applyFill="1" applyAlignment="1">
      <alignment horizontal="center"/>
    </xf>
    <xf numFmtId="0" fontId="31" fillId="10" borderId="0" xfId="8" applyFont="1" applyFill="1"/>
    <xf numFmtId="0" fontId="13" fillId="16" borderId="0" xfId="0" applyFont="1" applyFill="1" applyAlignment="1">
      <alignment horizontal="left" wrapText="1"/>
    </xf>
    <xf numFmtId="0" fontId="0" fillId="0" borderId="0" xfId="0" applyAlignment="1">
      <alignment horizontal="center" vertical="center"/>
    </xf>
    <xf numFmtId="0" fontId="0" fillId="0" borderId="0" xfId="0" applyAlignment="1">
      <alignment horizontal="center" vertical="center" wrapText="1"/>
    </xf>
    <xf numFmtId="0" fontId="3" fillId="20" borderId="1" xfId="0" applyFont="1" applyFill="1" applyBorder="1" applyAlignment="1">
      <alignment vertical="center" wrapText="1"/>
    </xf>
    <xf numFmtId="0" fontId="3" fillId="20" borderId="5" xfId="0" applyFont="1" applyFill="1" applyBorder="1" applyAlignment="1">
      <alignment vertical="center" wrapText="1"/>
    </xf>
    <xf numFmtId="0" fontId="3" fillId="20" borderId="2" xfId="0" applyFont="1" applyFill="1" applyBorder="1" applyAlignment="1">
      <alignment vertical="center" wrapText="1"/>
    </xf>
    <xf numFmtId="0" fontId="0" fillId="20" borderId="0" xfId="0" applyFill="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0" fontId="0" fillId="22" borderId="0" xfId="0" applyFill="1" applyAlignment="1">
      <alignment horizontal="center"/>
    </xf>
  </cellXfs>
  <cellStyles count="9">
    <cellStyle name="60% - Accent1" xfId="4" builtinId="32"/>
    <cellStyle name="Accent1" xfId="3" builtinId="29"/>
    <cellStyle name="Comma" xfId="1" builtinId="3"/>
    <cellStyle name="Hyperlink" xfId="6" builtinId="8"/>
    <cellStyle name="Hyperlink 2" xfId="7" xr:uid="{013B837D-E6B1-4137-ADE9-10E1C9912660}"/>
    <cellStyle name="Normal" xfId="0" builtinId="0"/>
    <cellStyle name="Normal 2" xfId="8" xr:uid="{D7B7982C-A9CC-4F79-B871-CB9D8AEE58B7}"/>
    <cellStyle name="Normal 3" xfId="5" xr:uid="{6CC4306A-EB43-43DA-B615-A3626482C73B}"/>
    <cellStyle name="Percent" xfId="2" builtinId="5"/>
  </cellStyles>
  <dxfs count="0"/>
  <tableStyles count="0" defaultTableStyle="TableStyleMedium2" defaultPivotStyle="PivotStyleLight16"/>
  <colors>
    <mruColors>
      <color rgb="FF99CCFF"/>
      <color rgb="FF33CCFF"/>
      <color rgb="FFCCCCFF"/>
      <color rgb="FFCCFFFF"/>
      <color rgb="FF9999FF"/>
      <color rgb="FFFFFF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Teams\MDEV\Met4Tech\Data\TA1\REE\MSA%20REE%20UK_v8.xlsx" TargetMode="External"/><Relationship Id="rId1" Type="http://schemas.openxmlformats.org/officeDocument/2006/relationships/externalLinkPath" Target="file:///W:\Teams\MDEV\Met4Tech\Data\TA1\REE\MSA%20REE%20UK_v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ercacuk-my.sharepoint.com/personal/wthsu_bgs_ac_uk/Documents/MSA%20REE%20UK_v8.xlsx" TargetMode="External"/><Relationship Id="rId1" Type="http://schemas.openxmlformats.org/officeDocument/2006/relationships/externalLinkPath" Target="https://nercacuk-my.sharepoint.com/personal/wthsu_bgs_ac_uk/Documents/MSA%20REE%20UK_v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rcacuk-my.sharepoint.com/personal/wthsu_bgs_ac_uk/Documents/MSA%20Lithium%20EU2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W:\Teams\MDEV\Met4Tech\Data\TA1\REE\Comparison_REE%20in%20wind%20turbines%20v3.xlsx" TargetMode="External"/><Relationship Id="rId1" Type="http://schemas.openxmlformats.org/officeDocument/2006/relationships/externalLinkPath" Target="file:///W:\Teams\MDEV\Met4Tech\Data\TA1\REE\Comparison_REE%20in%20wind%20turbines%20v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W:\Teams\MDEV\Met4Tech\Data\TA1\REE\Comparison_REE%20in%20wind%20turbines%20v3.xlsx" TargetMode="External"/><Relationship Id="rId1" Type="http://schemas.openxmlformats.org/officeDocument/2006/relationships/externalLinkPath" Target="https://nercacuk-my.sharepoint.com/personal/wthsu_bgs_ac_uk/Documents/Comparison_REE%20in%20wind%20turbines%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ercacuk-my.sharepoint.com/personal/wthsu_bgs_ac_uk/Documents/Desktop/REE%20-%20Desktop/MSA%20REE%20UK_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l production_ revised calc"/>
      <sheetName val="JRC_WT material intensity"/>
      <sheetName val="New Regs Fuel UK"/>
      <sheetName val="Losses"/>
      <sheetName val="Intro"/>
      <sheetName val="System definition"/>
      <sheetName val="M.1 Compounds&amp;Metals Market "/>
      <sheetName val="C. Processing"/>
      <sheetName val="M.2 Components Market "/>
      <sheetName val="REE contents in PM"/>
      <sheetName val="Share of NdFeB PM application"/>
      <sheetName val="Material intensity"/>
      <sheetName val="Mass of PM"/>
      <sheetName val="Mass of motor, EV"/>
      <sheetName val="REE contents in motors"/>
      <sheetName val="M.3 Final Products Market "/>
      <sheetName val="PRODCOM production data"/>
      <sheetName val="EV production, registeration"/>
      <sheetName val="REE contents in EVs"/>
      <sheetName val="EV stocks"/>
      <sheetName val="EV_composition"/>
      <sheetName val="REE contents in wind turbines"/>
      <sheetName val="Wind turbins installation"/>
      <sheetName val="PM turbines market share"/>
      <sheetName val="Wind turbines "/>
      <sheetName val="RE motor_market share_IDTechEX"/>
      <sheetName val="UK engine data "/>
      <sheetName val="Calc-flow"/>
      <sheetName val="Number of WT"/>
      <sheetName val="Trade EV"/>
      <sheetName val="Trade PM Fig"/>
      <sheetName val="Adamas Intelligence"/>
      <sheetName val="ELV collection "/>
      <sheetName val="ELV exports"/>
      <sheetName val="ELV dismantling - COD"/>
      <sheetName val="Hibernating EV stock - SORN"/>
      <sheetName val="Used Vehicle Sales Fuel"/>
      <sheetName val="Share of NdFeB in total PM"/>
    </sheetNames>
    <sheetDataSet>
      <sheetData sheetId="0" refreshError="1"/>
      <sheetData sheetId="1">
        <row r="2">
          <cell r="H2">
            <v>28</v>
          </cell>
        </row>
        <row r="3">
          <cell r="H3">
            <v>6</v>
          </cell>
        </row>
        <row r="4">
          <cell r="H4">
            <v>9</v>
          </cell>
        </row>
        <row r="5">
          <cell r="H5">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6">
          <cell r="Z6">
            <v>0.33073000000000002</v>
          </cell>
          <cell r="AA6">
            <v>0</v>
          </cell>
          <cell r="AB6">
            <v>0</v>
          </cell>
          <cell r="AC6">
            <v>0</v>
          </cell>
          <cell r="AD6">
            <v>0</v>
          </cell>
          <cell r="AE6">
            <v>0.37606999999999996</v>
          </cell>
          <cell r="AF6">
            <v>0</v>
          </cell>
          <cell r="AG6">
            <v>0.29320000000000002</v>
          </cell>
        </row>
        <row r="7">
          <cell r="Z7">
            <v>0.13292000000000001</v>
          </cell>
          <cell r="AA7">
            <v>0</v>
          </cell>
          <cell r="AB7">
            <v>0</v>
          </cell>
          <cell r="AC7">
            <v>0</v>
          </cell>
          <cell r="AD7">
            <v>8.2089999999999996E-2</v>
          </cell>
          <cell r="AE7">
            <v>0.54652000000000001</v>
          </cell>
          <cell r="AF7">
            <v>0</v>
          </cell>
          <cell r="AG7">
            <v>0.23846999999999996</v>
          </cell>
        </row>
        <row r="8">
          <cell r="Z8">
            <v>1.9550000000000001E-2</v>
          </cell>
          <cell r="AA8">
            <v>0</v>
          </cell>
          <cell r="AB8">
            <v>0</v>
          </cell>
          <cell r="AC8">
            <v>0</v>
          </cell>
          <cell r="AD8">
            <v>3.8309999999999997E-2</v>
          </cell>
          <cell r="AE8">
            <v>0.88114999999999999</v>
          </cell>
          <cell r="AF8">
            <v>0</v>
          </cell>
          <cell r="AG8">
            <v>6.0989999999999989E-2</v>
          </cell>
        </row>
        <row r="9">
          <cell r="Z9">
            <v>0.20172000000000001</v>
          </cell>
          <cell r="AA9">
            <v>0</v>
          </cell>
          <cell r="AB9">
            <v>0</v>
          </cell>
          <cell r="AC9">
            <v>0</v>
          </cell>
          <cell r="AD9">
            <v>6.0989999999999989E-2</v>
          </cell>
          <cell r="AE9">
            <v>0.45816999999999997</v>
          </cell>
          <cell r="AF9">
            <v>0</v>
          </cell>
          <cell r="AG9">
            <v>0.27912000000000003</v>
          </cell>
        </row>
        <row r="10">
          <cell r="Z10">
            <v>0.11101999999999999</v>
          </cell>
          <cell r="AA10">
            <v>0</v>
          </cell>
          <cell r="AB10">
            <v>0</v>
          </cell>
          <cell r="AC10">
            <v>1.0950000000000001E-2</v>
          </cell>
          <cell r="AD10">
            <v>6.3329999999999997E-2</v>
          </cell>
          <cell r="AE10">
            <v>0.50664999999999993</v>
          </cell>
          <cell r="AF10">
            <v>0</v>
          </cell>
          <cell r="AG10">
            <v>0.30805000000000005</v>
          </cell>
        </row>
        <row r="11">
          <cell r="Z11">
            <v>0.11728</v>
          </cell>
          <cell r="AA11">
            <v>0</v>
          </cell>
          <cell r="AB11">
            <v>0</v>
          </cell>
          <cell r="AC11">
            <v>5.4700000000000026E-3</v>
          </cell>
          <cell r="AD11">
            <v>0.10711999999999999</v>
          </cell>
          <cell r="AE11">
            <v>0.46519999999999995</v>
          </cell>
          <cell r="AF11">
            <v>0</v>
          </cell>
          <cell r="AG11">
            <v>0.30493000000000003</v>
          </cell>
        </row>
        <row r="12">
          <cell r="Z12">
            <v>0.17357</v>
          </cell>
          <cell r="AA12">
            <v>0</v>
          </cell>
          <cell r="AB12">
            <v>0</v>
          </cell>
          <cell r="AC12">
            <v>0</v>
          </cell>
          <cell r="AD12">
            <v>0.23925000000000002</v>
          </cell>
          <cell r="AE12">
            <v>0.34871000000000002</v>
          </cell>
          <cell r="AF12">
            <v>0</v>
          </cell>
          <cell r="AG12">
            <v>0.23846999999999996</v>
          </cell>
        </row>
        <row r="13">
          <cell r="Z13">
            <v>0.15637000000000001</v>
          </cell>
          <cell r="AA13">
            <v>0</v>
          </cell>
          <cell r="AB13">
            <v>0</v>
          </cell>
          <cell r="AC13">
            <v>9.3799999999999994E-3</v>
          </cell>
          <cell r="AD13">
            <v>0.23455999999999999</v>
          </cell>
          <cell r="AE13">
            <v>0.27131</v>
          </cell>
          <cell r="AF13">
            <v>0</v>
          </cell>
          <cell r="AG13">
            <v>0.32838000000000001</v>
          </cell>
        </row>
        <row r="14">
          <cell r="Z14">
            <v>0.12275</v>
          </cell>
          <cell r="AA14">
            <v>0</v>
          </cell>
          <cell r="AB14">
            <v>0</v>
          </cell>
          <cell r="AC14">
            <v>2.4240000000000012E-2</v>
          </cell>
          <cell r="AD14">
            <v>0.34401999999999999</v>
          </cell>
          <cell r="AE14">
            <v>0.28147000000000005</v>
          </cell>
          <cell r="AF14">
            <v>0</v>
          </cell>
          <cell r="AG14">
            <v>0.22751999999999994</v>
          </cell>
        </row>
        <row r="15">
          <cell r="Z15">
            <v>0.19467999999999999</v>
          </cell>
          <cell r="AA15">
            <v>0</v>
          </cell>
          <cell r="AB15">
            <v>0</v>
          </cell>
          <cell r="AC15">
            <v>0</v>
          </cell>
          <cell r="AD15">
            <v>0.42612000000000005</v>
          </cell>
          <cell r="AE15">
            <v>0.17201</v>
          </cell>
          <cell r="AF15">
            <v>0</v>
          </cell>
          <cell r="AG15">
            <v>0.20718999999999999</v>
          </cell>
        </row>
        <row r="16">
          <cell r="Z16">
            <v>0.18139</v>
          </cell>
          <cell r="AA16">
            <v>0</v>
          </cell>
          <cell r="AB16">
            <v>1.0170000000000012E-2</v>
          </cell>
          <cell r="AC16">
            <v>0</v>
          </cell>
          <cell r="AD16">
            <v>0.46364</v>
          </cell>
          <cell r="AE16">
            <v>0.18998999999999999</v>
          </cell>
          <cell r="AF16">
            <v>0</v>
          </cell>
          <cell r="AG16">
            <v>0.15481</v>
          </cell>
        </row>
        <row r="17">
          <cell r="Z17">
            <v>0.14854999999999999</v>
          </cell>
          <cell r="AA17">
            <v>2.4240000000000012E-2</v>
          </cell>
          <cell r="AB17">
            <v>0</v>
          </cell>
          <cell r="AC17">
            <v>0</v>
          </cell>
          <cell r="AD17">
            <v>0.59733999999999998</v>
          </cell>
          <cell r="AE17">
            <v>0.14856000000000003</v>
          </cell>
          <cell r="AF17">
            <v>0</v>
          </cell>
          <cell r="AG17">
            <v>8.1309999999999993E-2</v>
          </cell>
          <cell r="AL17">
            <v>0</v>
          </cell>
          <cell r="AM17">
            <v>0</v>
          </cell>
          <cell r="AN17">
            <v>0</v>
          </cell>
          <cell r="AO17">
            <v>0</v>
          </cell>
          <cell r="AP17">
            <v>0.24060000000000001</v>
          </cell>
          <cell r="AQ17">
            <v>0.75861999999999996</v>
          </cell>
          <cell r="AR17">
            <v>7.8000000000000291E-4</v>
          </cell>
        </row>
        <row r="18">
          <cell r="Z18">
            <v>0.18296000000000001</v>
          </cell>
          <cell r="AA18">
            <v>2.110999999999999E-2</v>
          </cell>
          <cell r="AB18">
            <v>0</v>
          </cell>
          <cell r="AC18">
            <v>0</v>
          </cell>
          <cell r="AD18">
            <v>0.58169999999999999</v>
          </cell>
          <cell r="AE18">
            <v>0.13917000000000002</v>
          </cell>
          <cell r="AF18">
            <v>0</v>
          </cell>
          <cell r="AG18">
            <v>7.5060000000000016E-2</v>
          </cell>
          <cell r="AL18">
            <v>5.1720000000000002E-2</v>
          </cell>
          <cell r="AM18">
            <v>0</v>
          </cell>
          <cell r="AN18">
            <v>0</v>
          </cell>
          <cell r="AO18">
            <v>0</v>
          </cell>
          <cell r="AP18">
            <v>0.94593000000000005</v>
          </cell>
          <cell r="AQ18">
            <v>9.9999999999544897E-6</v>
          </cell>
          <cell r="AR18">
            <v>2.3400000000000087E-3</v>
          </cell>
        </row>
        <row r="19">
          <cell r="Z19">
            <v>0.14543</v>
          </cell>
          <cell r="AA19">
            <v>3.2049999999999995E-2</v>
          </cell>
          <cell r="AB19">
            <v>0</v>
          </cell>
          <cell r="AC19">
            <v>1.0170000000000012E-2</v>
          </cell>
          <cell r="AD19">
            <v>0.59967999999999999</v>
          </cell>
          <cell r="AE19">
            <v>0.12431999999999999</v>
          </cell>
          <cell r="AF19">
            <v>2.7360000000000051E-2</v>
          </cell>
          <cell r="AG19">
            <v>6.0989999999999989E-2</v>
          </cell>
          <cell r="AL19">
            <v>0</v>
          </cell>
          <cell r="AM19">
            <v>0</v>
          </cell>
          <cell r="AN19">
            <v>0</v>
          </cell>
          <cell r="AO19">
            <v>0</v>
          </cell>
          <cell r="AP19">
            <v>0.99922</v>
          </cell>
          <cell r="AQ19">
            <v>0</v>
          </cell>
          <cell r="AR19">
            <v>7.8000000000000291E-4</v>
          </cell>
        </row>
        <row r="20">
          <cell r="Z20">
            <v>0.1681</v>
          </cell>
          <cell r="AA20">
            <v>2.349999999999991E-3</v>
          </cell>
          <cell r="AB20">
            <v>0</v>
          </cell>
          <cell r="AC20">
            <v>1.4850000000000002E-2</v>
          </cell>
          <cell r="AD20">
            <v>0.67083999999999999</v>
          </cell>
          <cell r="AE20">
            <v>6.3329999999999997E-2</v>
          </cell>
          <cell r="AF20">
            <v>4.1440000000000032E-2</v>
          </cell>
          <cell r="AG20">
            <v>3.9089999999999958E-2</v>
          </cell>
          <cell r="AL20">
            <v>0</v>
          </cell>
          <cell r="AM20">
            <v>0</v>
          </cell>
          <cell r="AN20">
            <v>0</v>
          </cell>
          <cell r="AO20">
            <v>0</v>
          </cell>
          <cell r="AP20">
            <v>0.99843000000000004</v>
          </cell>
          <cell r="AQ20">
            <v>9.9999999999544897E-6</v>
          </cell>
          <cell r="AR20">
            <v>1.5600000000000058E-3</v>
          </cell>
        </row>
        <row r="21">
          <cell r="Z21">
            <v>0.17122999999999999</v>
          </cell>
          <cell r="AA21">
            <v>0</v>
          </cell>
          <cell r="AB21">
            <v>0</v>
          </cell>
          <cell r="AC21">
            <v>9.3799999999999994E-3</v>
          </cell>
          <cell r="AD21">
            <v>0.74198999999999993</v>
          </cell>
          <cell r="AE21">
            <v>5.2379999999999982E-2</v>
          </cell>
          <cell r="AF21">
            <v>7.0400000000000462E-3</v>
          </cell>
          <cell r="AG21">
            <v>1.7979999999999996E-2</v>
          </cell>
          <cell r="AL21">
            <v>0</v>
          </cell>
          <cell r="AM21">
            <v>0</v>
          </cell>
          <cell r="AN21">
            <v>0</v>
          </cell>
          <cell r="AO21">
            <v>6.191E-2</v>
          </cell>
          <cell r="AP21">
            <v>5.3289999999999997E-2</v>
          </cell>
          <cell r="AQ21">
            <v>5.5199999999999971E-3</v>
          </cell>
          <cell r="AR21">
            <v>0.87928000000000006</v>
          </cell>
        </row>
        <row r="22">
          <cell r="Z22">
            <v>0.25331999999999999</v>
          </cell>
          <cell r="AA22">
            <v>0</v>
          </cell>
          <cell r="AB22">
            <v>0</v>
          </cell>
          <cell r="AC22">
            <v>8.5999999999999965E-3</v>
          </cell>
          <cell r="AD22">
            <v>0.65677000000000008</v>
          </cell>
          <cell r="AE22">
            <v>3.2050000000000023E-2</v>
          </cell>
          <cell r="AF22">
            <v>2.1889999999999965E-2</v>
          </cell>
          <cell r="AG22">
            <v>2.7370000000000005E-2</v>
          </cell>
          <cell r="AL22">
            <v>0</v>
          </cell>
          <cell r="AM22">
            <v>0</v>
          </cell>
          <cell r="AN22">
            <v>0</v>
          </cell>
          <cell r="AO22">
            <v>4.6240000000000003E-2</v>
          </cell>
          <cell r="AP22">
            <v>0.35500999999999999</v>
          </cell>
          <cell r="AQ22">
            <v>3.7300000000000111E-3</v>
          </cell>
          <cell r="AR22">
            <v>0.59501999999999999</v>
          </cell>
        </row>
        <row r="23">
          <cell r="Z23">
            <v>0.25097999999999998</v>
          </cell>
          <cell r="AA23">
            <v>0</v>
          </cell>
          <cell r="AB23">
            <v>5.4700000000000304E-3</v>
          </cell>
          <cell r="AC23">
            <v>2.5019999999999987E-2</v>
          </cell>
          <cell r="AD23">
            <v>0.60360000000000003</v>
          </cell>
          <cell r="AE23">
            <v>3.0490000000000017E-2</v>
          </cell>
          <cell r="AF23">
            <v>6.1769999999999992E-2</v>
          </cell>
          <cell r="AG23">
            <v>2.2669999999999968E-2</v>
          </cell>
          <cell r="AL23">
            <v>0</v>
          </cell>
          <cell r="AM23">
            <v>0</v>
          </cell>
          <cell r="AN23">
            <v>0</v>
          </cell>
          <cell r="AO23">
            <v>7.288E-2</v>
          </cell>
          <cell r="AP23">
            <v>0.32053999999999999</v>
          </cell>
          <cell r="AQ23">
            <v>3.7800000000000056E-3</v>
          </cell>
          <cell r="AR23">
            <v>0.6028</v>
          </cell>
        </row>
        <row r="24">
          <cell r="Z24">
            <v>0.23769000000000001</v>
          </cell>
          <cell r="AA24">
            <v>0</v>
          </cell>
          <cell r="AB24">
            <v>0</v>
          </cell>
          <cell r="AC24">
            <v>8.1309999999999993E-2</v>
          </cell>
          <cell r="AD24">
            <v>0.61844999999999994</v>
          </cell>
          <cell r="AE24">
            <v>8.599999999999941E-3</v>
          </cell>
          <cell r="AF24">
            <v>3.8310000000000066E-2</v>
          </cell>
          <cell r="AG24">
            <v>1.5639999999999987E-2</v>
          </cell>
          <cell r="AL24">
            <v>0</v>
          </cell>
          <cell r="AM24">
            <v>0</v>
          </cell>
          <cell r="AN24">
            <v>0</v>
          </cell>
          <cell r="AO24">
            <v>0</v>
          </cell>
          <cell r="AP24">
            <v>0.53447999999999996</v>
          </cell>
          <cell r="AQ24">
            <v>2.9000000000000137E-3</v>
          </cell>
          <cell r="AR24">
            <v>0.46262000000000003</v>
          </cell>
        </row>
        <row r="25">
          <cell r="Z25">
            <v>0.28069</v>
          </cell>
          <cell r="AA25">
            <v>0</v>
          </cell>
          <cell r="AB25">
            <v>6.2499999999999778E-3</v>
          </cell>
          <cell r="AC25">
            <v>4.3010000000000048E-2</v>
          </cell>
          <cell r="AD25">
            <v>0.58874000000000004</v>
          </cell>
          <cell r="AE25">
            <v>7.8199999999999381E-3</v>
          </cell>
          <cell r="AF25">
            <v>5.9420000000000028E-2</v>
          </cell>
          <cell r="AG25">
            <v>1.4070000000000027E-2</v>
          </cell>
          <cell r="AL25">
            <v>0</v>
          </cell>
          <cell r="AM25">
            <v>0</v>
          </cell>
          <cell r="AN25">
            <v>0</v>
          </cell>
          <cell r="AO25">
            <v>0</v>
          </cell>
          <cell r="AP25">
            <v>0.16850000000000001</v>
          </cell>
          <cell r="AQ25">
            <v>5.1799999999999902E-3</v>
          </cell>
          <cell r="AR25">
            <v>0.82631999999999994</v>
          </cell>
        </row>
        <row r="26">
          <cell r="Z26">
            <v>0.23612</v>
          </cell>
          <cell r="AA26">
            <v>0</v>
          </cell>
          <cell r="AB26">
            <v>8.5999999999999965E-3</v>
          </cell>
          <cell r="AC26">
            <v>0.15950000000000003</v>
          </cell>
          <cell r="AD26">
            <v>0.48005999999999993</v>
          </cell>
          <cell r="AE26">
            <v>2.7370000000000005E-2</v>
          </cell>
          <cell r="AF26">
            <v>7.7400000000000024E-2</v>
          </cell>
          <cell r="AG26">
            <v>1.0950000000000015E-2</v>
          </cell>
          <cell r="AL26">
            <v>0</v>
          </cell>
          <cell r="AM26">
            <v>0</v>
          </cell>
          <cell r="AN26">
            <v>0</v>
          </cell>
          <cell r="AO26">
            <v>1.57E-3</v>
          </cell>
          <cell r="AP26">
            <v>0.12304</v>
          </cell>
          <cell r="AQ26">
            <v>5.4500000000000104E-3</v>
          </cell>
          <cell r="AR26">
            <v>0.86993999999999994</v>
          </cell>
        </row>
        <row r="27">
          <cell r="Z27">
            <v>0.30102000000000001</v>
          </cell>
          <cell r="AA27">
            <v>0</v>
          </cell>
          <cell r="AB27">
            <v>3.6739999999999995E-2</v>
          </cell>
          <cell r="AC27">
            <v>0.12667</v>
          </cell>
          <cell r="AD27">
            <v>0.45426</v>
          </cell>
          <cell r="AE27">
            <v>1.2510000000000021E-2</v>
          </cell>
          <cell r="AF27">
            <v>5.2379999999999982E-2</v>
          </cell>
          <cell r="AG27">
            <v>1.641999999999999E-2</v>
          </cell>
          <cell r="AL27">
            <v>0</v>
          </cell>
          <cell r="AM27">
            <v>0</v>
          </cell>
          <cell r="AN27">
            <v>8.6199999999999992E-3</v>
          </cell>
          <cell r="AO27">
            <v>6.5049999999999997E-2</v>
          </cell>
          <cell r="AP27">
            <v>0.13401000000000002</v>
          </cell>
          <cell r="AQ27">
            <v>4.9399999999999999E-3</v>
          </cell>
          <cell r="AR27">
            <v>0.78737999999999997</v>
          </cell>
        </row>
        <row r="28">
          <cell r="Z28">
            <v>0.35183999999999999</v>
          </cell>
          <cell r="AA28">
            <v>0</v>
          </cell>
          <cell r="AB28">
            <v>6.8800000000000028E-2</v>
          </cell>
          <cell r="AC28">
            <v>0.20640999999999998</v>
          </cell>
          <cell r="AD28">
            <v>0.34792999999999996</v>
          </cell>
          <cell r="AE28">
            <v>8.600000000000052E-3</v>
          </cell>
          <cell r="AF28">
            <v>1.7199999999999993E-2</v>
          </cell>
          <cell r="AG28">
            <v>-7.8000000000000291E-4</v>
          </cell>
          <cell r="AL28">
            <v>0</v>
          </cell>
          <cell r="AM28">
            <v>0</v>
          </cell>
          <cell r="AN28">
            <v>0.11285000000000001</v>
          </cell>
          <cell r="AO28">
            <v>0.13322999999999999</v>
          </cell>
          <cell r="AP28">
            <v>0.15753000000000003</v>
          </cell>
          <cell r="AQ28">
            <v>3.7099999999999911E-3</v>
          </cell>
          <cell r="AR28">
            <v>0.59267999999999998</v>
          </cell>
        </row>
        <row r="29">
          <cell r="Z29">
            <v>0.26583000000000001</v>
          </cell>
          <cell r="AA29">
            <v>0</v>
          </cell>
          <cell r="AB29">
            <v>5.6300000000000017E-2</v>
          </cell>
          <cell r="AC29">
            <v>0.21814</v>
          </cell>
          <cell r="AD29">
            <v>0.44643999999999995</v>
          </cell>
          <cell r="AE29">
            <v>7.0400000000000462E-3</v>
          </cell>
          <cell r="AF29">
            <v>0</v>
          </cell>
          <cell r="AG29">
            <v>6.2499999999999778E-3</v>
          </cell>
          <cell r="AL29">
            <v>0</v>
          </cell>
          <cell r="AM29">
            <v>0</v>
          </cell>
          <cell r="AN29">
            <v>6.5049999999999997E-2</v>
          </cell>
          <cell r="AO29">
            <v>0.40673999999999999</v>
          </cell>
          <cell r="AP29">
            <v>0</v>
          </cell>
          <cell r="AQ29">
            <v>3.2900000000000151E-3</v>
          </cell>
          <cell r="AR29">
            <v>0.52492000000000005</v>
          </cell>
        </row>
        <row r="30">
          <cell r="Z30">
            <v>0.27365</v>
          </cell>
          <cell r="AA30">
            <v>0</v>
          </cell>
          <cell r="AB30">
            <v>5.0819999999999976E-2</v>
          </cell>
          <cell r="AC30">
            <v>0.28850999999999999</v>
          </cell>
          <cell r="AD30">
            <v>0.37529000000000001</v>
          </cell>
          <cell r="AE30">
            <v>0</v>
          </cell>
          <cell r="AF30">
            <v>1.0950000000000015E-2</v>
          </cell>
          <cell r="AG30">
            <v>7.8000000000000291E-4</v>
          </cell>
          <cell r="AL30">
            <v>0</v>
          </cell>
          <cell r="AM30">
            <v>0</v>
          </cell>
          <cell r="AN30">
            <v>0.39498</v>
          </cell>
          <cell r="AO30">
            <v>0</v>
          </cell>
          <cell r="AP30">
            <v>0</v>
          </cell>
          <cell r="AQ30">
            <v>3.7699999999999956E-3</v>
          </cell>
          <cell r="AR30">
            <v>0.60125000000000006</v>
          </cell>
        </row>
      </sheetData>
      <sheetData sheetId="24">
        <row r="22">
          <cell r="B22">
            <v>4</v>
          </cell>
        </row>
        <row r="23">
          <cell r="B23">
            <v>60.3</v>
          </cell>
        </row>
        <row r="24">
          <cell r="B24">
            <v>25.4</v>
          </cell>
        </row>
        <row r="25">
          <cell r="B25">
            <v>30.6</v>
          </cell>
        </row>
        <row r="26">
          <cell r="B26">
            <v>70.400000000000006</v>
          </cell>
        </row>
        <row r="27">
          <cell r="B27">
            <v>59.3</v>
          </cell>
        </row>
        <row r="28">
          <cell r="B28">
            <v>17.100000000000001</v>
          </cell>
        </row>
        <row r="29">
          <cell r="B29">
            <v>20.9</v>
          </cell>
        </row>
        <row r="30">
          <cell r="B30">
            <v>54.099999999999994</v>
          </cell>
        </row>
        <row r="31">
          <cell r="B31">
            <v>92.2</v>
          </cell>
        </row>
        <row r="32">
          <cell r="B32">
            <v>127.5</v>
          </cell>
        </row>
        <row r="33">
          <cell r="B33">
            <v>68.599999999999994</v>
          </cell>
          <cell r="J33">
            <v>60</v>
          </cell>
        </row>
        <row r="34">
          <cell r="B34">
            <v>363.90000000000003</v>
          </cell>
          <cell r="J34">
            <v>60</v>
          </cell>
        </row>
        <row r="35">
          <cell r="B35">
            <v>421.8</v>
          </cell>
          <cell r="J35">
            <v>90</v>
          </cell>
        </row>
        <row r="36">
          <cell r="B36">
            <v>418.09999999999997</v>
          </cell>
          <cell r="J36">
            <v>90</v>
          </cell>
        </row>
        <row r="37">
          <cell r="B37">
            <v>572</v>
          </cell>
          <cell r="J37">
            <v>100</v>
          </cell>
        </row>
        <row r="38">
          <cell r="B38">
            <v>619.90000000000009</v>
          </cell>
          <cell r="J38">
            <v>194.4</v>
          </cell>
        </row>
        <row r="39">
          <cell r="B39">
            <v>394.3</v>
          </cell>
          <cell r="J39">
            <v>352.8</v>
          </cell>
        </row>
        <row r="40">
          <cell r="B40">
            <v>597.69999999999993</v>
          </cell>
          <cell r="J40">
            <v>384</v>
          </cell>
        </row>
        <row r="41">
          <cell r="B41">
            <v>504.10000000000008</v>
          </cell>
          <cell r="J41">
            <v>183.6</v>
          </cell>
        </row>
        <row r="42">
          <cell r="B42">
            <v>1328.2</v>
          </cell>
          <cell r="J42">
            <v>1154.5999999999999</v>
          </cell>
        </row>
        <row r="43">
          <cell r="B43">
            <v>1528.6000000000001</v>
          </cell>
          <cell r="J43">
            <v>974</v>
          </cell>
        </row>
        <row r="44">
          <cell r="B44">
            <v>839.9</v>
          </cell>
          <cell r="J44">
            <v>396</v>
          </cell>
        </row>
        <row r="45">
          <cell r="B45">
            <v>578.20000000000005</v>
          </cell>
          <cell r="J45">
            <v>1054.5</v>
          </cell>
        </row>
        <row r="46">
          <cell r="B46">
            <v>1321.0999999999997</v>
          </cell>
          <cell r="J46">
            <v>56</v>
          </cell>
        </row>
      </sheetData>
      <sheetData sheetId="25" refreshError="1"/>
      <sheetData sheetId="26" refreshError="1"/>
      <sheetData sheetId="27">
        <row r="4">
          <cell r="D4">
            <v>2205340</v>
          </cell>
        </row>
        <row r="5">
          <cell r="D5">
            <v>0</v>
          </cell>
        </row>
        <row r="7">
          <cell r="D7">
            <v>1018282</v>
          </cell>
        </row>
        <row r="8">
          <cell r="D8">
            <v>966524</v>
          </cell>
        </row>
        <row r="10">
          <cell r="D10">
            <v>220534</v>
          </cell>
        </row>
        <row r="16">
          <cell r="D16">
            <v>916453.8</v>
          </cell>
        </row>
        <row r="24">
          <cell r="D24">
            <v>449765</v>
          </cell>
        </row>
        <row r="27">
          <cell r="D27">
            <v>1092975.04</v>
          </cell>
        </row>
        <row r="45">
          <cell r="D45">
            <v>1608262.0197044336</v>
          </cell>
        </row>
        <row r="46">
          <cell r="D46">
            <v>404135.26822103234</v>
          </cell>
        </row>
        <row r="47">
          <cell r="D47">
            <v>70916.313758867007</v>
          </cell>
        </row>
        <row r="48">
          <cell r="D48">
            <v>79654.00131192118</v>
          </cell>
        </row>
        <row r="49">
          <cell r="D49">
            <v>12820.145814215342</v>
          </cell>
        </row>
        <row r="50">
          <cell r="D50">
            <v>30273623.5</v>
          </cell>
        </row>
        <row r="51">
          <cell r="D51">
            <v>7607366.712199999</v>
          </cell>
        </row>
        <row r="52">
          <cell r="D52">
            <v>1334915.4282325001</v>
          </cell>
        </row>
        <row r="53">
          <cell r="D53">
            <v>1499392.0247079998</v>
          </cell>
        </row>
        <row r="54">
          <cell r="D54">
            <v>241324.02732857145</v>
          </cell>
        </row>
        <row r="56">
          <cell r="D56">
            <v>5949563.5919514662</v>
          </cell>
        </row>
        <row r="57">
          <cell r="D57">
            <v>1044009.6462563672</v>
          </cell>
        </row>
        <row r="58">
          <cell r="D58">
            <v>1172643.3781559211</v>
          </cell>
        </row>
        <row r="59">
          <cell r="D59">
            <v>188734.5123713582</v>
          </cell>
        </row>
        <row r="60">
          <cell r="D60">
            <v>412836.27266519994</v>
          </cell>
        </row>
        <row r="61">
          <cell r="D61">
            <v>131878.25376805</v>
          </cell>
        </row>
        <row r="62">
          <cell r="D62">
            <v>126144.4166477</v>
          </cell>
        </row>
        <row r="63">
          <cell r="D63">
            <v>17201.511361049998</v>
          </cell>
        </row>
        <row r="64">
          <cell r="D64">
            <v>210162.59939200053</v>
          </cell>
        </row>
        <row r="65">
          <cell r="D65">
            <v>39415.09950160329</v>
          </cell>
        </row>
        <row r="66">
          <cell r="D66">
            <v>24966.669879605859</v>
          </cell>
        </row>
        <row r="67">
          <cell r="D67">
            <v>4663.8829605525352</v>
          </cell>
        </row>
        <row r="73">
          <cell r="D73">
            <v>8205513</v>
          </cell>
        </row>
        <row r="74">
          <cell r="D74">
            <v>2061938.388469565</v>
          </cell>
        </row>
        <row r="75">
          <cell r="D75">
            <v>361822.09573500004</v>
          </cell>
        </row>
        <row r="76">
          <cell r="D76">
            <v>406402.64786399994</v>
          </cell>
        </row>
        <row r="77">
          <cell r="D77">
            <v>65409.660771428578</v>
          </cell>
        </row>
        <row r="104">
          <cell r="D104">
            <v>412836.27266519994</v>
          </cell>
        </row>
        <row r="105">
          <cell r="D105">
            <v>131878.25376805</v>
          </cell>
        </row>
        <row r="106">
          <cell r="D106">
            <v>126144.4166477</v>
          </cell>
        </row>
        <row r="107">
          <cell r="D107">
            <v>17201.511361049998</v>
          </cell>
        </row>
        <row r="110">
          <cell r="D110">
            <v>49914.704597177973</v>
          </cell>
        </row>
        <row r="111">
          <cell r="D111">
            <v>15944.975079654076</v>
          </cell>
        </row>
        <row r="112">
          <cell r="D112">
            <v>15251.71529358216</v>
          </cell>
        </row>
        <row r="113">
          <cell r="D113">
            <v>2079.7793582157487</v>
          </cell>
        </row>
        <row r="116">
          <cell r="D116">
            <v>215151.28746709792</v>
          </cell>
        </row>
        <row r="117">
          <cell r="D117">
            <v>68728.883496434064</v>
          </cell>
        </row>
        <row r="118">
          <cell r="D118">
            <v>65740.671170502159</v>
          </cell>
        </row>
        <row r="119">
          <cell r="D119">
            <v>8964.636977795748</v>
          </cell>
        </row>
        <row r="121">
          <cell r="D121">
            <v>247599.68979527999</v>
          </cell>
        </row>
        <row r="122">
          <cell r="D122">
            <v>79094.345351270007</v>
          </cell>
        </row>
        <row r="123">
          <cell r="D123">
            <v>75655.460770780002</v>
          </cell>
        </row>
        <row r="124">
          <cell r="D124">
            <v>10316.65374147</v>
          </cell>
        </row>
        <row r="154">
          <cell r="D154">
            <v>362911.71052120888</v>
          </cell>
        </row>
        <row r="155">
          <cell r="D155">
            <v>68062.544058136365</v>
          </cell>
        </row>
        <row r="156">
          <cell r="D156">
            <v>43112.794085335183</v>
          </cell>
        </row>
        <row r="157">
          <cell r="D157">
            <v>8053.658204559044</v>
          </cell>
        </row>
        <row r="158">
          <cell r="D158">
            <v>210162.59939200053</v>
          </cell>
        </row>
        <row r="159">
          <cell r="D159">
            <v>39415.09950160329</v>
          </cell>
        </row>
        <row r="160">
          <cell r="D160">
            <v>24966.669879605859</v>
          </cell>
        </row>
        <row r="161">
          <cell r="D161">
            <v>4663.8829605525352</v>
          </cell>
        </row>
        <row r="163">
          <cell r="D163">
            <v>250195.07291875486</v>
          </cell>
        </row>
        <row r="164">
          <cell r="D164">
            <v>44982.589759651921</v>
          </cell>
        </row>
        <row r="165">
          <cell r="D165">
            <v>44288.530308071066</v>
          </cell>
        </row>
        <row r="166">
          <cell r="D166">
            <v>4418.7404903813576</v>
          </cell>
        </row>
        <row r="168">
          <cell r="D168">
            <v>154443.64848445452</v>
          </cell>
        </row>
        <row r="169">
          <cell r="D169">
            <v>22066.551697287745</v>
          </cell>
        </row>
        <row r="170">
          <cell r="D170">
            <v>6649.2100368699612</v>
          </cell>
        </row>
        <row r="171">
          <cell r="D171">
            <v>2372.9134207302209</v>
          </cell>
        </row>
        <row r="173">
          <cell r="D173">
            <v>168435.58851000003</v>
          </cell>
        </row>
        <row r="174">
          <cell r="D174">
            <v>40428.502102800012</v>
          </cell>
        </row>
        <row r="175">
          <cell r="D175">
            <v>17141.723620000004</v>
          </cell>
        </row>
        <row r="176">
          <cell r="D176">
            <v>5925.887254000002</v>
          </cell>
        </row>
        <row r="178">
          <cell r="D178">
            <v>694223.19101618626</v>
          </cell>
        </row>
        <row r="179">
          <cell r="D179">
            <v>133542.16480150056</v>
          </cell>
        </row>
        <row r="180">
          <cell r="D180">
            <v>87054.145759676103</v>
          </cell>
        </row>
        <row r="181">
          <cell r="D181">
            <v>15968.070933708626</v>
          </cell>
        </row>
        <row r="184">
          <cell r="D184">
            <v>326029.59161909577</v>
          </cell>
        </row>
        <row r="185">
          <cell r="D185">
            <v>58616.883211249224</v>
          </cell>
        </row>
        <row r="186">
          <cell r="D186">
            <v>57712.453252183797</v>
          </cell>
        </row>
        <row r="187">
          <cell r="D187">
            <v>5758.0676579414967</v>
          </cell>
        </row>
        <row r="190">
          <cell r="D190">
            <v>138450.00997920253</v>
          </cell>
        </row>
        <row r="191">
          <cell r="D191">
            <v>19781.417576415184</v>
          </cell>
        </row>
        <row r="192">
          <cell r="D192">
            <v>5960.6413406577931</v>
          </cell>
        </row>
        <row r="193">
          <cell r="D193">
            <v>2127.182891648346</v>
          </cell>
        </row>
        <row r="196">
          <cell r="D196">
            <v>229743.589417888</v>
          </cell>
        </row>
        <row r="197">
          <cell r="D197">
            <v>55143.864013836166</v>
          </cell>
        </row>
        <row r="198">
          <cell r="D198">
            <v>23381.051166834513</v>
          </cell>
        </row>
        <row r="199">
          <cell r="D199">
            <v>8082.8203841187851</v>
          </cell>
        </row>
        <row r="202">
          <cell r="D202">
            <v>425709.48323773121</v>
          </cell>
        </row>
        <row r="203">
          <cell r="D203">
            <v>48152.271309214091</v>
          </cell>
        </row>
        <row r="204">
          <cell r="D204">
            <v>54708.214351313662</v>
          </cell>
        </row>
        <row r="205">
          <cell r="D205">
            <v>25178.212286684124</v>
          </cell>
        </row>
        <row r="218">
          <cell r="D218">
            <v>551292.58591864235</v>
          </cell>
        </row>
        <row r="219">
          <cell r="D219">
            <v>103666.73583236894</v>
          </cell>
        </row>
        <row r="220">
          <cell r="D220">
            <v>82499.515050955713</v>
          </cell>
        </row>
        <row r="221">
          <cell r="D221">
            <v>11500.709443769761</v>
          </cell>
        </row>
        <row r="224">
          <cell r="D224">
            <v>391528.01395354472</v>
          </cell>
        </row>
        <row r="225">
          <cell r="D225">
            <v>70392.849170145957</v>
          </cell>
        </row>
        <row r="226">
          <cell r="D226">
            <v>69306.721791724791</v>
          </cell>
        </row>
        <row r="227">
          <cell r="D227">
            <v>6914.8471558307747</v>
          </cell>
        </row>
        <row r="230">
          <cell r="D230">
            <v>52224.246634468444</v>
          </cell>
        </row>
        <row r="231">
          <cell r="D231">
            <v>7461.6797098483394</v>
          </cell>
        </row>
        <row r="232">
          <cell r="D232">
            <v>2248.3927846656138</v>
          </cell>
        </row>
        <row r="233">
          <cell r="D233">
            <v>802.38725867013375</v>
          </cell>
        </row>
        <row r="236">
          <cell r="D236">
            <v>107540.32533062914</v>
          </cell>
        </row>
        <row r="237">
          <cell r="D237">
            <v>25812.206952374647</v>
          </cell>
        </row>
        <row r="238">
          <cell r="D238">
            <v>10944.400474565304</v>
          </cell>
        </row>
        <row r="239">
          <cell r="D239">
            <v>3783.4750292688527</v>
          </cell>
        </row>
        <row r="241">
          <cell r="D241">
            <v>856677.39026281261</v>
          </cell>
        </row>
        <row r="242">
          <cell r="D242">
            <v>88633.257381062504</v>
          </cell>
        </row>
        <row r="243">
          <cell r="D243">
            <v>151687.91179481251</v>
          </cell>
        </row>
        <row r="244">
          <cell r="D244">
            <v>30025.791051</v>
          </cell>
        </row>
        <row r="247">
          <cell r="D247">
            <v>14140.164356554566</v>
          </cell>
        </row>
        <row r="248">
          <cell r="D248">
            <v>1599.4030137061009</v>
          </cell>
        </row>
        <row r="249">
          <cell r="D249">
            <v>1817.1621094689033</v>
          </cell>
        </row>
        <row r="250">
          <cell r="D250">
            <v>836.30756174421106</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l production_ revised calc"/>
      <sheetName val="Trade_Map_-_List_of_supplying_m"/>
      <sheetName val="JRC_WT material intensity"/>
      <sheetName val="New Regs Fuel UK"/>
      <sheetName val="Losses"/>
      <sheetName val="Intro"/>
      <sheetName val="System definition"/>
      <sheetName val="M.1 Compounds&amp;Metals Market "/>
      <sheetName val="C. Processing"/>
      <sheetName val="M.2 Components Market "/>
      <sheetName val="REE contents in PM"/>
      <sheetName val="Share of NdFeB PM application"/>
      <sheetName val="Material intensity"/>
      <sheetName val="UK engine data "/>
      <sheetName val="Mass of PM"/>
      <sheetName val="Mass of motor, EV"/>
      <sheetName val="REE contents in motors"/>
      <sheetName val="M.3 Final Products Market "/>
      <sheetName val="PRODCOM production data"/>
      <sheetName val="EV production, registeration"/>
      <sheetName val="REE contents in EVs"/>
      <sheetName val="EV stocks"/>
      <sheetName val="EV_composition"/>
      <sheetName val="REE contents in wind turbines"/>
      <sheetName val="Wind turbins installation"/>
      <sheetName val="PM turbines market share"/>
      <sheetName val="Wind turbines "/>
      <sheetName val="Calc-flow"/>
      <sheetName val="Number of WT"/>
      <sheetName val="Trade EV"/>
      <sheetName val="Trade PM Fig"/>
      <sheetName val="Adamas Intelligence"/>
      <sheetName val="ELV collection "/>
      <sheetName val="ELV exports"/>
      <sheetName val="ELV dismantling - COD"/>
      <sheetName val="Hibernating EV stock - SORN"/>
      <sheetName val="Used Vehicle Sales Fuel"/>
      <sheetName val="Share of NdFeB in total PM"/>
    </sheetNames>
    <sheetDataSet>
      <sheetData sheetId="0" refreshError="1"/>
      <sheetData sheetId="1" refreshError="1"/>
      <sheetData sheetId="2">
        <row r="2">
          <cell r="H2">
            <v>28</v>
          </cell>
        </row>
        <row r="3">
          <cell r="H3">
            <v>6</v>
          </cell>
        </row>
        <row r="4">
          <cell r="H4">
            <v>9</v>
          </cell>
        </row>
        <row r="5">
          <cell r="H5">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Z6">
            <v>0.33073000000000002</v>
          </cell>
          <cell r="AA6">
            <v>0</v>
          </cell>
          <cell r="AB6">
            <v>0</v>
          </cell>
          <cell r="AC6">
            <v>0</v>
          </cell>
          <cell r="AD6">
            <v>0</v>
          </cell>
          <cell r="AE6">
            <v>0.37606999999999996</v>
          </cell>
          <cell r="AF6">
            <v>0</v>
          </cell>
          <cell r="AG6">
            <v>0.29320000000000002</v>
          </cell>
        </row>
        <row r="7">
          <cell r="Z7">
            <v>0.13292000000000001</v>
          </cell>
          <cell r="AA7">
            <v>0</v>
          </cell>
          <cell r="AB7">
            <v>0</v>
          </cell>
          <cell r="AC7">
            <v>0</v>
          </cell>
          <cell r="AD7">
            <v>8.2089999999999996E-2</v>
          </cell>
          <cell r="AE7">
            <v>0.54652000000000001</v>
          </cell>
          <cell r="AF7">
            <v>0</v>
          </cell>
          <cell r="AG7">
            <v>0.23846999999999996</v>
          </cell>
        </row>
        <row r="8">
          <cell r="Z8">
            <v>1.9550000000000001E-2</v>
          </cell>
          <cell r="AA8">
            <v>0</v>
          </cell>
          <cell r="AB8">
            <v>0</v>
          </cell>
          <cell r="AC8">
            <v>0</v>
          </cell>
          <cell r="AD8">
            <v>3.8309999999999997E-2</v>
          </cell>
          <cell r="AE8">
            <v>0.88114999999999999</v>
          </cell>
          <cell r="AF8">
            <v>0</v>
          </cell>
          <cell r="AG8">
            <v>6.0989999999999989E-2</v>
          </cell>
        </row>
        <row r="9">
          <cell r="Z9">
            <v>0.20172000000000001</v>
          </cell>
          <cell r="AA9">
            <v>0</v>
          </cell>
          <cell r="AB9">
            <v>0</v>
          </cell>
          <cell r="AC9">
            <v>0</v>
          </cell>
          <cell r="AD9">
            <v>6.0989999999999989E-2</v>
          </cell>
          <cell r="AE9">
            <v>0.45816999999999997</v>
          </cell>
          <cell r="AF9">
            <v>0</v>
          </cell>
          <cell r="AG9">
            <v>0.27912000000000003</v>
          </cell>
        </row>
        <row r="10">
          <cell r="Z10">
            <v>0.11101999999999999</v>
          </cell>
          <cell r="AA10">
            <v>0</v>
          </cell>
          <cell r="AB10">
            <v>0</v>
          </cell>
          <cell r="AC10">
            <v>1.0950000000000001E-2</v>
          </cell>
          <cell r="AD10">
            <v>6.3329999999999997E-2</v>
          </cell>
          <cell r="AE10">
            <v>0.50664999999999993</v>
          </cell>
          <cell r="AF10">
            <v>0</v>
          </cell>
          <cell r="AG10">
            <v>0.30805000000000005</v>
          </cell>
        </row>
        <row r="11">
          <cell r="Z11">
            <v>0.11728</v>
          </cell>
          <cell r="AA11">
            <v>0</v>
          </cell>
          <cell r="AB11">
            <v>0</v>
          </cell>
          <cell r="AC11">
            <v>5.4700000000000026E-3</v>
          </cell>
          <cell r="AD11">
            <v>0.10711999999999999</v>
          </cell>
          <cell r="AE11">
            <v>0.46519999999999995</v>
          </cell>
          <cell r="AF11">
            <v>0</v>
          </cell>
          <cell r="AG11">
            <v>0.30493000000000003</v>
          </cell>
        </row>
        <row r="12">
          <cell r="Z12">
            <v>0.17357</v>
          </cell>
          <cell r="AA12">
            <v>0</v>
          </cell>
          <cell r="AB12">
            <v>0</v>
          </cell>
          <cell r="AC12">
            <v>0</v>
          </cell>
          <cell r="AD12">
            <v>0.23925000000000002</v>
          </cell>
          <cell r="AE12">
            <v>0.34871000000000002</v>
          </cell>
          <cell r="AF12">
            <v>0</v>
          </cell>
          <cell r="AG12">
            <v>0.23846999999999996</v>
          </cell>
        </row>
        <row r="13">
          <cell r="Z13">
            <v>0.15637000000000001</v>
          </cell>
          <cell r="AA13">
            <v>0</v>
          </cell>
          <cell r="AB13">
            <v>0</v>
          </cell>
          <cell r="AC13">
            <v>9.3799999999999994E-3</v>
          </cell>
          <cell r="AD13">
            <v>0.23455999999999999</v>
          </cell>
          <cell r="AE13">
            <v>0.27131</v>
          </cell>
          <cell r="AF13">
            <v>0</v>
          </cell>
          <cell r="AG13">
            <v>0.32838000000000001</v>
          </cell>
        </row>
        <row r="14">
          <cell r="Z14">
            <v>0.12275</v>
          </cell>
          <cell r="AA14">
            <v>0</v>
          </cell>
          <cell r="AB14">
            <v>0</v>
          </cell>
          <cell r="AC14">
            <v>2.4240000000000012E-2</v>
          </cell>
          <cell r="AD14">
            <v>0.34401999999999999</v>
          </cell>
          <cell r="AE14">
            <v>0.28147000000000005</v>
          </cell>
          <cell r="AF14">
            <v>0</v>
          </cell>
          <cell r="AG14">
            <v>0.22751999999999994</v>
          </cell>
        </row>
        <row r="15">
          <cell r="Z15">
            <v>0.19467999999999999</v>
          </cell>
          <cell r="AA15">
            <v>0</v>
          </cell>
          <cell r="AB15">
            <v>0</v>
          </cell>
          <cell r="AC15">
            <v>0</v>
          </cell>
          <cell r="AD15">
            <v>0.42612000000000005</v>
          </cell>
          <cell r="AE15">
            <v>0.17201</v>
          </cell>
          <cell r="AF15">
            <v>0</v>
          </cell>
          <cell r="AG15">
            <v>0.20718999999999999</v>
          </cell>
        </row>
        <row r="16">
          <cell r="Z16">
            <v>0.18139</v>
          </cell>
          <cell r="AA16">
            <v>0</v>
          </cell>
          <cell r="AB16">
            <v>1.0170000000000012E-2</v>
          </cell>
          <cell r="AC16">
            <v>0</v>
          </cell>
          <cell r="AD16">
            <v>0.46364</v>
          </cell>
          <cell r="AE16">
            <v>0.18998999999999999</v>
          </cell>
          <cell r="AF16">
            <v>0</v>
          </cell>
          <cell r="AG16">
            <v>0.15481</v>
          </cell>
        </row>
        <row r="17">
          <cell r="Z17">
            <v>0.14854999999999999</v>
          </cell>
          <cell r="AA17">
            <v>2.4240000000000012E-2</v>
          </cell>
          <cell r="AB17">
            <v>0</v>
          </cell>
          <cell r="AC17">
            <v>0</v>
          </cell>
          <cell r="AD17">
            <v>0.59733999999999998</v>
          </cell>
          <cell r="AE17">
            <v>0.14856000000000003</v>
          </cell>
          <cell r="AF17">
            <v>0</v>
          </cell>
          <cell r="AG17">
            <v>8.1309999999999993E-2</v>
          </cell>
          <cell r="AL17">
            <v>0</v>
          </cell>
          <cell r="AM17">
            <v>0</v>
          </cell>
          <cell r="AN17">
            <v>0</v>
          </cell>
          <cell r="AO17">
            <v>0</v>
          </cell>
          <cell r="AP17">
            <v>0.24060000000000001</v>
          </cell>
          <cell r="AQ17">
            <v>0.75861999999999996</v>
          </cell>
          <cell r="AR17">
            <v>7.8000000000000291E-4</v>
          </cell>
        </row>
        <row r="18">
          <cell r="Z18">
            <v>0.18296000000000001</v>
          </cell>
          <cell r="AA18">
            <v>2.110999999999999E-2</v>
          </cell>
          <cell r="AB18">
            <v>0</v>
          </cell>
          <cell r="AC18">
            <v>0</v>
          </cell>
          <cell r="AD18">
            <v>0.58169999999999999</v>
          </cell>
          <cell r="AE18">
            <v>0.13917000000000002</v>
          </cell>
          <cell r="AF18">
            <v>0</v>
          </cell>
          <cell r="AG18">
            <v>7.5060000000000016E-2</v>
          </cell>
          <cell r="AL18">
            <v>5.1720000000000002E-2</v>
          </cell>
          <cell r="AM18">
            <v>0</v>
          </cell>
          <cell r="AN18">
            <v>0</v>
          </cell>
          <cell r="AO18">
            <v>0</v>
          </cell>
          <cell r="AP18">
            <v>0.94593000000000005</v>
          </cell>
          <cell r="AQ18">
            <v>9.9999999999544897E-6</v>
          </cell>
          <cell r="AR18">
            <v>2.3400000000000087E-3</v>
          </cell>
        </row>
        <row r="19">
          <cell r="Z19">
            <v>0.14543</v>
          </cell>
          <cell r="AA19">
            <v>3.2049999999999995E-2</v>
          </cell>
          <cell r="AB19">
            <v>0</v>
          </cell>
          <cell r="AC19">
            <v>1.0170000000000012E-2</v>
          </cell>
          <cell r="AD19">
            <v>0.59967999999999999</v>
          </cell>
          <cell r="AE19">
            <v>0.12431999999999999</v>
          </cell>
          <cell r="AF19">
            <v>2.7360000000000051E-2</v>
          </cell>
          <cell r="AG19">
            <v>6.0989999999999989E-2</v>
          </cell>
          <cell r="AL19">
            <v>0</v>
          </cell>
          <cell r="AM19">
            <v>0</v>
          </cell>
          <cell r="AN19">
            <v>0</v>
          </cell>
          <cell r="AO19">
            <v>0</v>
          </cell>
          <cell r="AP19">
            <v>0.99922</v>
          </cell>
          <cell r="AQ19">
            <v>0</v>
          </cell>
          <cell r="AR19">
            <v>7.8000000000000291E-4</v>
          </cell>
        </row>
        <row r="20">
          <cell r="Z20">
            <v>0.1681</v>
          </cell>
          <cell r="AA20">
            <v>2.349999999999991E-3</v>
          </cell>
          <cell r="AB20">
            <v>0</v>
          </cell>
          <cell r="AC20">
            <v>1.4850000000000002E-2</v>
          </cell>
          <cell r="AD20">
            <v>0.67083999999999999</v>
          </cell>
          <cell r="AE20">
            <v>6.3329999999999997E-2</v>
          </cell>
          <cell r="AF20">
            <v>4.1440000000000032E-2</v>
          </cell>
          <cell r="AG20">
            <v>3.9089999999999958E-2</v>
          </cell>
          <cell r="AL20">
            <v>0</v>
          </cell>
          <cell r="AM20">
            <v>0</v>
          </cell>
          <cell r="AN20">
            <v>0</v>
          </cell>
          <cell r="AO20">
            <v>0</v>
          </cell>
          <cell r="AP20">
            <v>0.99843000000000004</v>
          </cell>
          <cell r="AQ20">
            <v>9.9999999999544897E-6</v>
          </cell>
          <cell r="AR20">
            <v>1.5600000000000058E-3</v>
          </cell>
        </row>
        <row r="21">
          <cell r="Z21">
            <v>0.17122999999999999</v>
          </cell>
          <cell r="AA21">
            <v>0</v>
          </cell>
          <cell r="AB21">
            <v>0</v>
          </cell>
          <cell r="AC21">
            <v>9.3799999999999994E-3</v>
          </cell>
          <cell r="AD21">
            <v>0.74198999999999993</v>
          </cell>
          <cell r="AE21">
            <v>5.2379999999999982E-2</v>
          </cell>
          <cell r="AF21">
            <v>7.0400000000000462E-3</v>
          </cell>
          <cell r="AG21">
            <v>1.7979999999999996E-2</v>
          </cell>
          <cell r="AL21">
            <v>0</v>
          </cell>
          <cell r="AM21">
            <v>0</v>
          </cell>
          <cell r="AN21">
            <v>0</v>
          </cell>
          <cell r="AO21">
            <v>6.191E-2</v>
          </cell>
          <cell r="AP21">
            <v>5.3289999999999997E-2</v>
          </cell>
          <cell r="AQ21">
            <v>5.5199999999999971E-3</v>
          </cell>
          <cell r="AR21">
            <v>0.87928000000000006</v>
          </cell>
        </row>
        <row r="22">
          <cell r="Z22">
            <v>0.25331999999999999</v>
          </cell>
          <cell r="AA22">
            <v>0</v>
          </cell>
          <cell r="AB22">
            <v>0</v>
          </cell>
          <cell r="AC22">
            <v>8.5999999999999965E-3</v>
          </cell>
          <cell r="AD22">
            <v>0.65677000000000008</v>
          </cell>
          <cell r="AE22">
            <v>3.2050000000000023E-2</v>
          </cell>
          <cell r="AF22">
            <v>2.1889999999999965E-2</v>
          </cell>
          <cell r="AG22">
            <v>2.7370000000000005E-2</v>
          </cell>
          <cell r="AL22">
            <v>0</v>
          </cell>
          <cell r="AM22">
            <v>0</v>
          </cell>
          <cell r="AN22">
            <v>0</v>
          </cell>
          <cell r="AO22">
            <v>4.6240000000000003E-2</v>
          </cell>
          <cell r="AP22">
            <v>0.35500999999999999</v>
          </cell>
          <cell r="AQ22">
            <v>3.7300000000000111E-3</v>
          </cell>
          <cell r="AR22">
            <v>0.59501999999999999</v>
          </cell>
        </row>
        <row r="23">
          <cell r="Z23">
            <v>0.25097999999999998</v>
          </cell>
          <cell r="AA23">
            <v>0</v>
          </cell>
          <cell r="AB23">
            <v>5.4700000000000304E-3</v>
          </cell>
          <cell r="AC23">
            <v>2.5019999999999987E-2</v>
          </cell>
          <cell r="AD23">
            <v>0.60360000000000003</v>
          </cell>
          <cell r="AE23">
            <v>3.0490000000000017E-2</v>
          </cell>
          <cell r="AF23">
            <v>6.1769999999999992E-2</v>
          </cell>
          <cell r="AG23">
            <v>2.2669999999999968E-2</v>
          </cell>
          <cell r="AL23">
            <v>0</v>
          </cell>
          <cell r="AM23">
            <v>0</v>
          </cell>
          <cell r="AN23">
            <v>0</v>
          </cell>
          <cell r="AO23">
            <v>7.288E-2</v>
          </cell>
          <cell r="AP23">
            <v>0.32053999999999999</v>
          </cell>
          <cell r="AQ23">
            <v>3.7800000000000056E-3</v>
          </cell>
          <cell r="AR23">
            <v>0.6028</v>
          </cell>
        </row>
        <row r="24">
          <cell r="Z24">
            <v>0.23769000000000001</v>
          </cell>
          <cell r="AA24">
            <v>0</v>
          </cell>
          <cell r="AB24">
            <v>0</v>
          </cell>
          <cell r="AC24">
            <v>8.1309999999999993E-2</v>
          </cell>
          <cell r="AD24">
            <v>0.61844999999999994</v>
          </cell>
          <cell r="AE24">
            <v>8.599999999999941E-3</v>
          </cell>
          <cell r="AF24">
            <v>3.8310000000000066E-2</v>
          </cell>
          <cell r="AG24">
            <v>1.5639999999999987E-2</v>
          </cell>
          <cell r="AL24">
            <v>0</v>
          </cell>
          <cell r="AM24">
            <v>0</v>
          </cell>
          <cell r="AN24">
            <v>0</v>
          </cell>
          <cell r="AO24">
            <v>0</v>
          </cell>
          <cell r="AP24">
            <v>0.53447999999999996</v>
          </cell>
          <cell r="AQ24">
            <v>2.9000000000000137E-3</v>
          </cell>
          <cell r="AR24">
            <v>0.46262000000000003</v>
          </cell>
        </row>
        <row r="25">
          <cell r="Z25">
            <v>0.28069</v>
          </cell>
          <cell r="AA25">
            <v>0</v>
          </cell>
          <cell r="AB25">
            <v>6.2499999999999778E-3</v>
          </cell>
          <cell r="AC25">
            <v>4.3010000000000048E-2</v>
          </cell>
          <cell r="AD25">
            <v>0.58874000000000004</v>
          </cell>
          <cell r="AE25">
            <v>7.8199999999999381E-3</v>
          </cell>
          <cell r="AF25">
            <v>5.9420000000000028E-2</v>
          </cell>
          <cell r="AG25">
            <v>1.4070000000000027E-2</v>
          </cell>
          <cell r="AL25">
            <v>0</v>
          </cell>
          <cell r="AM25">
            <v>0</v>
          </cell>
          <cell r="AN25">
            <v>0</v>
          </cell>
          <cell r="AO25">
            <v>0</v>
          </cell>
          <cell r="AP25">
            <v>0.16850000000000001</v>
          </cell>
          <cell r="AQ25">
            <v>5.1799999999999902E-3</v>
          </cell>
          <cell r="AR25">
            <v>0.82631999999999994</v>
          </cell>
        </row>
        <row r="26">
          <cell r="Z26">
            <v>0.23612</v>
          </cell>
          <cell r="AA26">
            <v>0</v>
          </cell>
          <cell r="AB26">
            <v>8.5999999999999965E-3</v>
          </cell>
          <cell r="AC26">
            <v>0.15950000000000003</v>
          </cell>
          <cell r="AD26">
            <v>0.48005999999999993</v>
          </cell>
          <cell r="AE26">
            <v>2.7370000000000005E-2</v>
          </cell>
          <cell r="AF26">
            <v>7.7400000000000024E-2</v>
          </cell>
          <cell r="AG26">
            <v>1.0950000000000015E-2</v>
          </cell>
          <cell r="AL26">
            <v>0</v>
          </cell>
          <cell r="AM26">
            <v>0</v>
          </cell>
          <cell r="AN26">
            <v>0</v>
          </cell>
          <cell r="AO26">
            <v>1.57E-3</v>
          </cell>
          <cell r="AP26">
            <v>0.12304</v>
          </cell>
          <cell r="AQ26">
            <v>5.4500000000000104E-3</v>
          </cell>
          <cell r="AR26">
            <v>0.86993999999999994</v>
          </cell>
        </row>
        <row r="27">
          <cell r="Z27">
            <v>0.30102000000000001</v>
          </cell>
          <cell r="AA27">
            <v>0</v>
          </cell>
          <cell r="AB27">
            <v>3.6739999999999995E-2</v>
          </cell>
          <cell r="AC27">
            <v>0.12667</v>
          </cell>
          <cell r="AD27">
            <v>0.45426</v>
          </cell>
          <cell r="AE27">
            <v>1.2510000000000021E-2</v>
          </cell>
          <cell r="AF27">
            <v>5.2379999999999982E-2</v>
          </cell>
          <cell r="AG27">
            <v>1.641999999999999E-2</v>
          </cell>
          <cell r="AL27">
            <v>0</v>
          </cell>
          <cell r="AM27">
            <v>0</v>
          </cell>
          <cell r="AN27">
            <v>8.6199999999999992E-3</v>
          </cell>
          <cell r="AO27">
            <v>6.5049999999999997E-2</v>
          </cell>
          <cell r="AP27">
            <v>0.13401000000000002</v>
          </cell>
          <cell r="AQ27">
            <v>4.9399999999999999E-3</v>
          </cell>
          <cell r="AR27">
            <v>0.78737999999999997</v>
          </cell>
        </row>
        <row r="28">
          <cell r="Z28">
            <v>0.35183999999999999</v>
          </cell>
          <cell r="AA28">
            <v>0</v>
          </cell>
          <cell r="AB28">
            <v>6.8800000000000028E-2</v>
          </cell>
          <cell r="AC28">
            <v>0.20640999999999998</v>
          </cell>
          <cell r="AD28">
            <v>0.34792999999999996</v>
          </cell>
          <cell r="AE28">
            <v>8.600000000000052E-3</v>
          </cell>
          <cell r="AF28">
            <v>1.7199999999999993E-2</v>
          </cell>
          <cell r="AG28">
            <v>-7.8000000000000291E-4</v>
          </cell>
          <cell r="AL28">
            <v>0</v>
          </cell>
          <cell r="AM28">
            <v>0</v>
          </cell>
          <cell r="AN28">
            <v>0.11285000000000001</v>
          </cell>
          <cell r="AO28">
            <v>0.13322999999999999</v>
          </cell>
          <cell r="AP28">
            <v>0.15753000000000003</v>
          </cell>
          <cell r="AQ28">
            <v>3.7099999999999911E-3</v>
          </cell>
          <cell r="AR28">
            <v>0.59267999999999998</v>
          </cell>
        </row>
        <row r="29">
          <cell r="Z29">
            <v>0.26583000000000001</v>
          </cell>
          <cell r="AA29">
            <v>0</v>
          </cell>
          <cell r="AB29">
            <v>5.6300000000000017E-2</v>
          </cell>
          <cell r="AC29">
            <v>0.21814</v>
          </cell>
          <cell r="AD29">
            <v>0.44643999999999995</v>
          </cell>
          <cell r="AE29">
            <v>7.0400000000000462E-3</v>
          </cell>
          <cell r="AF29">
            <v>0</v>
          </cell>
          <cell r="AG29">
            <v>6.2499999999999778E-3</v>
          </cell>
          <cell r="AL29">
            <v>0</v>
          </cell>
          <cell r="AM29">
            <v>0</v>
          </cell>
          <cell r="AN29">
            <v>6.5049999999999997E-2</v>
          </cell>
          <cell r="AO29">
            <v>0.40673999999999999</v>
          </cell>
          <cell r="AP29">
            <v>0</v>
          </cell>
          <cell r="AQ29">
            <v>3.2900000000000151E-3</v>
          </cell>
          <cell r="AR29">
            <v>0.52492000000000005</v>
          </cell>
        </row>
        <row r="30">
          <cell r="Z30">
            <v>0.27365</v>
          </cell>
          <cell r="AA30">
            <v>0</v>
          </cell>
          <cell r="AB30">
            <v>5.0819999999999976E-2</v>
          </cell>
          <cell r="AC30">
            <v>0.28850999999999999</v>
          </cell>
          <cell r="AD30">
            <v>0.37529000000000001</v>
          </cell>
          <cell r="AE30">
            <v>0</v>
          </cell>
          <cell r="AF30">
            <v>1.0950000000000015E-2</v>
          </cell>
          <cell r="AG30">
            <v>7.8000000000000291E-4</v>
          </cell>
          <cell r="AL30">
            <v>0</v>
          </cell>
          <cell r="AM30">
            <v>0</v>
          </cell>
          <cell r="AN30">
            <v>0.39498</v>
          </cell>
          <cell r="AO30">
            <v>0</v>
          </cell>
          <cell r="AP30">
            <v>0</v>
          </cell>
          <cell r="AQ30">
            <v>3.7699999999999956E-3</v>
          </cell>
          <cell r="AR30">
            <v>0.60125000000000006</v>
          </cell>
        </row>
      </sheetData>
      <sheetData sheetId="26">
        <row r="11">
          <cell r="J11">
            <v>9888.2999999999993</v>
          </cell>
        </row>
        <row r="12">
          <cell r="J12">
            <v>10382.85</v>
          </cell>
        </row>
        <row r="22">
          <cell r="B22">
            <v>4</v>
          </cell>
        </row>
        <row r="23">
          <cell r="B23">
            <v>60.3</v>
          </cell>
        </row>
        <row r="24">
          <cell r="B24">
            <v>25.4</v>
          </cell>
        </row>
        <row r="25">
          <cell r="B25">
            <v>30.6</v>
          </cell>
        </row>
        <row r="26">
          <cell r="B26">
            <v>70.400000000000006</v>
          </cell>
        </row>
        <row r="27">
          <cell r="B27">
            <v>59.3</v>
          </cell>
        </row>
        <row r="28">
          <cell r="B28">
            <v>17.100000000000001</v>
          </cell>
        </row>
        <row r="29">
          <cell r="B29">
            <v>20.9</v>
          </cell>
        </row>
        <row r="30">
          <cell r="B30">
            <v>54.099999999999994</v>
          </cell>
        </row>
        <row r="31">
          <cell r="B31">
            <v>92.2</v>
          </cell>
        </row>
        <row r="32">
          <cell r="B32">
            <v>127.5</v>
          </cell>
        </row>
        <row r="33">
          <cell r="B33">
            <v>68.599999999999994</v>
          </cell>
          <cell r="J33">
            <v>60</v>
          </cell>
        </row>
        <row r="34">
          <cell r="B34">
            <v>363.90000000000003</v>
          </cell>
          <cell r="J34">
            <v>60</v>
          </cell>
        </row>
        <row r="35">
          <cell r="B35">
            <v>421.8</v>
          </cell>
          <cell r="J35">
            <v>90</v>
          </cell>
        </row>
        <row r="36">
          <cell r="B36">
            <v>418.09999999999997</v>
          </cell>
          <cell r="J36">
            <v>90</v>
          </cell>
        </row>
        <row r="37">
          <cell r="B37">
            <v>572</v>
          </cell>
          <cell r="J37">
            <v>100</v>
          </cell>
        </row>
        <row r="38">
          <cell r="B38">
            <v>619.90000000000009</v>
          </cell>
          <cell r="J38">
            <v>194.4</v>
          </cell>
        </row>
        <row r="39">
          <cell r="B39">
            <v>394.3</v>
          </cell>
          <cell r="J39">
            <v>352.8</v>
          </cell>
        </row>
        <row r="40">
          <cell r="B40">
            <v>597.69999999999993</v>
          </cell>
          <cell r="J40">
            <v>384</v>
          </cell>
        </row>
        <row r="41">
          <cell r="B41">
            <v>504.10000000000008</v>
          </cell>
          <cell r="J41">
            <v>183.6</v>
          </cell>
        </row>
        <row r="42">
          <cell r="B42">
            <v>1328.2</v>
          </cell>
          <cell r="J42">
            <v>1154.5999999999999</v>
          </cell>
        </row>
        <row r="43">
          <cell r="B43">
            <v>1528.6000000000001</v>
          </cell>
          <cell r="J43">
            <v>974</v>
          </cell>
        </row>
        <row r="44">
          <cell r="B44">
            <v>839.9</v>
          </cell>
          <cell r="J44">
            <v>396</v>
          </cell>
        </row>
        <row r="45">
          <cell r="B45">
            <v>578.20000000000005</v>
          </cell>
          <cell r="J45">
            <v>1054.5</v>
          </cell>
        </row>
        <row r="46">
          <cell r="B46">
            <v>1321.0999999999997</v>
          </cell>
          <cell r="J46">
            <v>56</v>
          </cell>
        </row>
      </sheetData>
      <sheetData sheetId="27">
        <row r="4">
          <cell r="D4">
            <v>2205340</v>
          </cell>
        </row>
        <row r="5">
          <cell r="D5">
            <v>0</v>
          </cell>
        </row>
        <row r="7">
          <cell r="D7">
            <v>1018282</v>
          </cell>
        </row>
        <row r="8">
          <cell r="D8">
            <v>966524</v>
          </cell>
        </row>
        <row r="10">
          <cell r="D10">
            <v>220534</v>
          </cell>
        </row>
        <row r="16">
          <cell r="D16">
            <v>916453.8</v>
          </cell>
        </row>
        <row r="24">
          <cell r="D24">
            <v>449765</v>
          </cell>
        </row>
        <row r="27">
          <cell r="D27">
            <v>1092975.04</v>
          </cell>
        </row>
        <row r="45">
          <cell r="D45">
            <v>1608262.0197044336</v>
          </cell>
        </row>
        <row r="46">
          <cell r="D46">
            <v>404135.26822103234</v>
          </cell>
        </row>
        <row r="47">
          <cell r="D47">
            <v>70916.313758867007</v>
          </cell>
        </row>
        <row r="48">
          <cell r="D48">
            <v>79654.00131192118</v>
          </cell>
        </row>
        <row r="49">
          <cell r="D49">
            <v>12820.145814215342</v>
          </cell>
        </row>
        <row r="50">
          <cell r="D50">
            <v>30273623.5</v>
          </cell>
        </row>
        <row r="51">
          <cell r="D51">
            <v>7607366.712199999</v>
          </cell>
        </row>
        <row r="52">
          <cell r="D52">
            <v>1334915.4282325001</v>
          </cell>
        </row>
        <row r="53">
          <cell r="D53">
            <v>1499392.0247079998</v>
          </cell>
        </row>
        <row r="54">
          <cell r="D54">
            <v>241324.02732857145</v>
          </cell>
        </row>
        <row r="56">
          <cell r="D56">
            <v>5949563.5919514662</v>
          </cell>
        </row>
        <row r="57">
          <cell r="D57">
            <v>1044009.6462563672</v>
          </cell>
        </row>
        <row r="58">
          <cell r="D58">
            <v>1172643.3781559211</v>
          </cell>
        </row>
        <row r="59">
          <cell r="D59">
            <v>188734.5123713582</v>
          </cell>
        </row>
        <row r="60">
          <cell r="D60">
            <v>434371.95495539997</v>
          </cell>
        </row>
        <row r="61">
          <cell r="D61">
            <v>138757.70783297502</v>
          </cell>
        </row>
        <row r="62">
          <cell r="D62">
            <v>132724.76401414999</v>
          </cell>
        </row>
        <row r="63">
          <cell r="D63">
            <v>18098.831456475</v>
          </cell>
        </row>
        <row r="64">
          <cell r="D64">
            <v>210162.59939200053</v>
          </cell>
        </row>
        <row r="65">
          <cell r="D65">
            <v>39415.09950160329</v>
          </cell>
        </row>
        <row r="66">
          <cell r="D66">
            <v>24966.669879605859</v>
          </cell>
        </row>
        <row r="67">
          <cell r="D67">
            <v>4663.8829605525352</v>
          </cell>
        </row>
        <row r="73">
          <cell r="D73">
            <v>8205513</v>
          </cell>
        </row>
        <row r="74">
          <cell r="D74">
            <v>2061938.388469565</v>
          </cell>
        </row>
        <row r="75">
          <cell r="D75">
            <v>361822.09573500004</v>
          </cell>
        </row>
        <row r="76">
          <cell r="D76">
            <v>406402.64786399994</v>
          </cell>
        </row>
        <row r="77">
          <cell r="D77">
            <v>65409.660771428578</v>
          </cell>
        </row>
        <row r="104">
          <cell r="D104">
            <v>434371.95495539997</v>
          </cell>
        </row>
        <row r="105">
          <cell r="D105">
            <v>138757.70783297502</v>
          </cell>
        </row>
        <row r="106">
          <cell r="D106">
            <v>132724.76401414999</v>
          </cell>
        </row>
        <row r="107">
          <cell r="D107">
            <v>18098.831456475</v>
          </cell>
        </row>
        <row r="110">
          <cell r="D110">
            <v>49914.704597177973</v>
          </cell>
        </row>
        <row r="111">
          <cell r="D111">
            <v>15944.975079654076</v>
          </cell>
        </row>
        <row r="112">
          <cell r="D112">
            <v>15251.71529358216</v>
          </cell>
        </row>
        <row r="113">
          <cell r="D113">
            <v>2079.7793582157487</v>
          </cell>
        </row>
        <row r="116">
          <cell r="D116">
            <v>223470.68499805796</v>
          </cell>
        </row>
        <row r="117">
          <cell r="D117">
            <v>71386.468818824098</v>
          </cell>
        </row>
        <row r="118">
          <cell r="D118">
            <v>68282.709304962147</v>
          </cell>
        </row>
        <row r="119">
          <cell r="D119">
            <v>9311.2785415857506</v>
          </cell>
        </row>
        <row r="121">
          <cell r="D121">
            <v>260815.97455451998</v>
          </cell>
        </row>
        <row r="122">
          <cell r="D122">
            <v>83316.214093805</v>
          </cell>
        </row>
        <row r="123">
          <cell r="D123">
            <v>79693.77000276999</v>
          </cell>
        </row>
        <row r="124">
          <cell r="D124">
            <v>10867.332273104999</v>
          </cell>
        </row>
        <row r="154">
          <cell r="D154">
            <v>362911.71052120888</v>
          </cell>
        </row>
        <row r="155">
          <cell r="D155">
            <v>68062.544058136365</v>
          </cell>
        </row>
        <row r="156">
          <cell r="D156">
            <v>43112.794085335183</v>
          </cell>
        </row>
        <row r="157">
          <cell r="D157">
            <v>8053.658204559044</v>
          </cell>
        </row>
        <row r="158">
          <cell r="D158">
            <v>210162.59939200053</v>
          </cell>
        </row>
        <row r="159">
          <cell r="D159">
            <v>39415.09950160329</v>
          </cell>
        </row>
        <row r="160">
          <cell r="D160">
            <v>24966.669879605859</v>
          </cell>
        </row>
        <row r="161">
          <cell r="D161">
            <v>4663.8829605525352</v>
          </cell>
        </row>
        <row r="163">
          <cell r="D163">
            <v>250195.07291875486</v>
          </cell>
        </row>
        <row r="164">
          <cell r="D164">
            <v>44982.589759651921</v>
          </cell>
        </row>
        <row r="165">
          <cell r="D165">
            <v>44288.530308071066</v>
          </cell>
        </row>
        <row r="166">
          <cell r="D166">
            <v>4418.7404903813576</v>
          </cell>
        </row>
        <row r="168">
          <cell r="D168">
            <v>154443.64848445452</v>
          </cell>
        </row>
        <row r="169">
          <cell r="D169">
            <v>22066.551697287745</v>
          </cell>
        </row>
        <row r="170">
          <cell r="D170">
            <v>6649.2100368699612</v>
          </cell>
        </row>
        <row r="171">
          <cell r="D171">
            <v>2372.9134207302209</v>
          </cell>
        </row>
        <row r="173">
          <cell r="D173">
            <v>168435.58851000003</v>
          </cell>
        </row>
        <row r="174">
          <cell r="D174">
            <v>40428.502102800012</v>
          </cell>
        </row>
        <row r="175">
          <cell r="D175">
            <v>17141.723620000004</v>
          </cell>
        </row>
        <row r="176">
          <cell r="D176">
            <v>5925.887254000002</v>
          </cell>
        </row>
        <row r="178">
          <cell r="D178">
            <v>694223.19101618626</v>
          </cell>
        </row>
        <row r="179">
          <cell r="D179">
            <v>133542.16480150056</v>
          </cell>
        </row>
        <row r="180">
          <cell r="D180">
            <v>87054.145759676103</v>
          </cell>
        </row>
        <row r="181">
          <cell r="D181">
            <v>15968.070933708626</v>
          </cell>
        </row>
        <row r="184">
          <cell r="D184">
            <v>326029.59161909577</v>
          </cell>
        </row>
        <row r="185">
          <cell r="D185">
            <v>58616.883211249224</v>
          </cell>
        </row>
        <row r="186">
          <cell r="D186">
            <v>57712.453252183797</v>
          </cell>
        </row>
        <row r="187">
          <cell r="D187">
            <v>5758.0676579414967</v>
          </cell>
        </row>
        <row r="190">
          <cell r="D190">
            <v>138450.00997920253</v>
          </cell>
        </row>
        <row r="191">
          <cell r="D191">
            <v>19781.417576415184</v>
          </cell>
        </row>
        <row r="192">
          <cell r="D192">
            <v>5960.6413406577931</v>
          </cell>
        </row>
        <row r="193">
          <cell r="D193">
            <v>2127.182891648346</v>
          </cell>
        </row>
        <row r="196">
          <cell r="D196">
            <v>229743.589417888</v>
          </cell>
        </row>
        <row r="197">
          <cell r="D197">
            <v>55143.864013836166</v>
          </cell>
        </row>
        <row r="198">
          <cell r="D198">
            <v>23381.051166834513</v>
          </cell>
        </row>
        <row r="199">
          <cell r="D199">
            <v>8082.8203841187851</v>
          </cell>
        </row>
        <row r="202">
          <cell r="D202">
            <v>425709.48323773121</v>
          </cell>
        </row>
        <row r="203">
          <cell r="D203">
            <v>48152.271309214091</v>
          </cell>
        </row>
        <row r="204">
          <cell r="D204">
            <v>54708.214351313662</v>
          </cell>
        </row>
        <row r="205">
          <cell r="D205">
            <v>25178.212286684124</v>
          </cell>
        </row>
        <row r="218">
          <cell r="D218">
            <v>551292.58591864235</v>
          </cell>
        </row>
        <row r="219">
          <cell r="D219">
            <v>103666.73583236894</v>
          </cell>
        </row>
        <row r="220">
          <cell r="D220">
            <v>82499.515050955713</v>
          </cell>
        </row>
        <row r="221">
          <cell r="D221">
            <v>11500.709443769761</v>
          </cell>
        </row>
        <row r="224">
          <cell r="D224">
            <v>391528.01395354472</v>
          </cell>
        </row>
        <row r="225">
          <cell r="D225">
            <v>70392.849170145957</v>
          </cell>
        </row>
        <row r="226">
          <cell r="D226">
            <v>69306.721791724791</v>
          </cell>
        </row>
        <row r="227">
          <cell r="D227">
            <v>6914.8471558307747</v>
          </cell>
        </row>
        <row r="230">
          <cell r="D230">
            <v>52224.246634468444</v>
          </cell>
        </row>
        <row r="231">
          <cell r="D231">
            <v>7461.6797098483394</v>
          </cell>
        </row>
        <row r="232">
          <cell r="D232">
            <v>2248.3927846656138</v>
          </cell>
        </row>
        <row r="233">
          <cell r="D233">
            <v>802.38725867013375</v>
          </cell>
        </row>
        <row r="236">
          <cell r="D236">
            <v>107540.32533062914</v>
          </cell>
        </row>
        <row r="237">
          <cell r="D237">
            <v>25812.206952374647</v>
          </cell>
        </row>
        <row r="238">
          <cell r="D238">
            <v>10944.400474565304</v>
          </cell>
        </row>
        <row r="239">
          <cell r="D239">
            <v>3783.4750292688527</v>
          </cell>
        </row>
        <row r="241">
          <cell r="D241">
            <v>856677.39026281261</v>
          </cell>
        </row>
        <row r="242">
          <cell r="D242">
            <v>88633.257381062504</v>
          </cell>
        </row>
        <row r="243">
          <cell r="D243">
            <v>151687.91179481251</v>
          </cell>
        </row>
        <row r="244">
          <cell r="D244">
            <v>30025.791051</v>
          </cell>
        </row>
        <row r="247">
          <cell r="D247">
            <v>14140.164356554566</v>
          </cell>
        </row>
        <row r="248">
          <cell r="D248">
            <v>1599.4030137061009</v>
          </cell>
        </row>
        <row r="249">
          <cell r="D249">
            <v>1817.1621094689033</v>
          </cell>
        </row>
        <row r="250">
          <cell r="D250">
            <v>836.30756174421106</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irst delivery "/>
      <sheetName val="Complex Sankey Diagram"/>
      <sheetName val="Simplified Sankey diagram"/>
      <sheetName val="Expl"/>
      <sheetName val="Extr"/>
      <sheetName val="Market Extr to Pr"/>
      <sheetName val="Pr"/>
      <sheetName val="Market Pr to Man"/>
      <sheetName val="Man"/>
      <sheetName val="Market Man to Use"/>
      <sheetName val="Use"/>
      <sheetName val="Market Use to Coll"/>
      <sheetName val="Coll "/>
      <sheetName val="Rec  "/>
      <sheetName val="Uses"/>
      <sheetName val="INDICTAORS_2"/>
      <sheetName val="Indicators"/>
      <sheetName val="USES All years"/>
      <sheetName val="FIGURES FOR PAPER"/>
      <sheetName val="Production of primary material"/>
      <sheetName val="Imports of primary material"/>
      <sheetName val="Production of processed materia"/>
      <sheetName val="Imports of processed material"/>
      <sheetName val="Product composition"/>
      <sheetName val="Calc-flow"/>
      <sheetName val="Sensitivity"/>
      <sheetName val="Results 2016"/>
      <sheetName val="Figures"/>
      <sheetName val="References"/>
      <sheetName val="S 1"/>
      <sheetName val="S 2"/>
      <sheetName val=" S 3"/>
      <sheetName val="S 4"/>
      <sheetName val="S 5"/>
      <sheetName val="S 6"/>
      <sheetName val="S 7"/>
      <sheetName val="S 8"/>
      <sheetName val="S 9"/>
      <sheetName val="S 10"/>
      <sheetName val="S 11"/>
      <sheetName val="S 12"/>
      <sheetName val=" S 13"/>
      <sheetName val="S 14"/>
      <sheetName val="S 15"/>
      <sheetName val=" E 1 "/>
      <sheetName val="E 2 "/>
      <sheetName val="E 3"/>
      <sheetName val="E 4"/>
      <sheetName val="E 5"/>
      <sheetName val="E 6"/>
      <sheetName val="E 7"/>
      <sheetName val="E 8"/>
      <sheetName val="E 9 "/>
    </sheetNames>
    <sheetDataSet>
      <sheetData sheetId="0">
        <row r="14">
          <cell r="C14" t="str">
            <v>Lithium</v>
          </cell>
          <cell r="D14" t="str">
            <v>Li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nd turbins installation"/>
      <sheetName val="JRC_WT material intensity"/>
      <sheetName val="PM turbines market share"/>
      <sheetName val="Wind turbines "/>
      <sheetName val="Onshore 2021"/>
      <sheetName val="Offshore 2021"/>
      <sheetName val="Comparision"/>
      <sheetName val="Nd consumption"/>
      <sheetName val="Sheet3"/>
      <sheetName val="Sheet2"/>
    </sheetNames>
    <sheetDataSet>
      <sheetData sheetId="0"/>
      <sheetData sheetId="1">
        <row r="2">
          <cell r="B2">
            <v>28</v>
          </cell>
        </row>
      </sheetData>
      <sheetData sheetId="2">
        <row r="31">
          <cell r="Z31">
            <v>0.26895999999999998</v>
          </cell>
        </row>
      </sheetData>
      <sheetData sheetId="3">
        <row r="2">
          <cell r="B2">
            <v>2081.6999999999994</v>
          </cell>
          <cell r="I2">
            <v>1418</v>
          </cell>
        </row>
        <row r="3">
          <cell r="B3">
            <v>877</v>
          </cell>
          <cell r="I3">
            <v>1395.3</v>
          </cell>
        </row>
        <row r="4">
          <cell r="B4">
            <v>372.5</v>
          </cell>
          <cell r="I4">
            <v>1806</v>
          </cell>
        </row>
        <row r="5">
          <cell r="B5">
            <v>92.2</v>
          </cell>
          <cell r="I5">
            <v>714</v>
          </cell>
        </row>
        <row r="6">
          <cell r="B6">
            <v>185.1</v>
          </cell>
          <cell r="I6">
            <v>49.625</v>
          </cell>
        </row>
        <row r="9">
          <cell r="B9">
            <v>12200.899999999992</v>
          </cell>
          <cell r="I9">
            <v>6511.9</v>
          </cell>
        </row>
        <row r="10">
          <cell r="B10">
            <v>13077.899999999987</v>
          </cell>
          <cell r="I10">
            <v>7907.2</v>
          </cell>
        </row>
        <row r="11">
          <cell r="B11">
            <v>13450.399999999987</v>
          </cell>
        </row>
        <row r="12">
          <cell r="B12">
            <v>13542.599999999988</v>
          </cell>
        </row>
        <row r="13">
          <cell r="B13">
            <v>13727.699999999988</v>
          </cell>
          <cell r="I13">
            <v>10476.825000000001</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nd turbins installation"/>
      <sheetName val="JRC_WT material intensity"/>
      <sheetName val="PM turbines market share"/>
      <sheetName val="Wind turbines "/>
      <sheetName val="Onshore 2021"/>
      <sheetName val="Offshore 2021"/>
      <sheetName val="Comparision"/>
      <sheetName val="Nd consumption"/>
      <sheetName val="Sheet3"/>
      <sheetName val="Sheet2"/>
    </sheetNames>
    <sheetDataSet>
      <sheetData sheetId="0" refreshError="1"/>
      <sheetData sheetId="1" refreshError="1"/>
      <sheetData sheetId="2" refreshError="1"/>
      <sheetData sheetId="3" refreshError="1">
        <row r="2">
          <cell r="B2">
            <v>2081.6999999999994</v>
          </cell>
          <cell r="I2">
            <v>1418</v>
          </cell>
        </row>
        <row r="3">
          <cell r="B3">
            <v>877</v>
          </cell>
          <cell r="I3">
            <v>1395.3</v>
          </cell>
        </row>
        <row r="4">
          <cell r="B4">
            <v>372.5</v>
          </cell>
          <cell r="I4">
            <v>1806</v>
          </cell>
        </row>
        <row r="5">
          <cell r="B5">
            <v>92.2</v>
          </cell>
          <cell r="I5">
            <v>714</v>
          </cell>
        </row>
        <row r="6">
          <cell r="B6">
            <v>185.1</v>
          </cell>
          <cell r="I6">
            <v>49.625</v>
          </cell>
        </row>
        <row r="9">
          <cell r="B9">
            <v>12200.899999999992</v>
          </cell>
          <cell r="I9">
            <v>6511.9</v>
          </cell>
        </row>
        <row r="10">
          <cell r="B10">
            <v>13077.899999999987</v>
          </cell>
          <cell r="I10">
            <v>7907.2</v>
          </cell>
        </row>
        <row r="11">
          <cell r="B11">
            <v>13450.399999999987</v>
          </cell>
        </row>
        <row r="12">
          <cell r="B12">
            <v>13542.599999999988</v>
          </cell>
        </row>
        <row r="13">
          <cell r="B13">
            <v>13727.699999999988</v>
          </cell>
          <cell r="I13">
            <v>10476.825000000001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l production_ revised calc"/>
      <sheetName val="Intro"/>
      <sheetName val="System definition"/>
      <sheetName val="Complex Sankey Diagram"/>
      <sheetName val="Simplified Sankey Diagram"/>
      <sheetName val="A. Exploration"/>
      <sheetName val="B. Extraction"/>
      <sheetName val="Mine production"/>
      <sheetName val="M.1 Compounds&amp;Metals Market "/>
      <sheetName val="C. Processing"/>
      <sheetName val="M.2 Components Market "/>
      <sheetName val="REE contents in REO"/>
      <sheetName val="REE contents in PM"/>
      <sheetName val="Share of NdFeB PM application"/>
      <sheetName val="Sheet1"/>
      <sheetName val="REE contents in motors"/>
      <sheetName val="UK engine data "/>
      <sheetName val="Mass of PM"/>
      <sheetName val="Mass of motor, EV"/>
      <sheetName val="M.3 Final Products Market "/>
      <sheetName val="PRODCOM production data"/>
      <sheetName val="EV production, registeration"/>
      <sheetName val="REE contents in EVs"/>
      <sheetName val="EV_composition"/>
      <sheetName val="EV stocks"/>
      <sheetName val="Wind turbins installation"/>
      <sheetName val="REE contents in wind turbines"/>
      <sheetName val="Losses"/>
      <sheetName val="D. Manufacturing"/>
      <sheetName val="E. Use"/>
      <sheetName val="M.4.1 Market Use to Coll"/>
      <sheetName val="F. Collection"/>
      <sheetName val="M.4.2 M.4.3 Market"/>
      <sheetName val="G. Recycling"/>
      <sheetName val="Calc-flow"/>
      <sheetName val="Sheet3"/>
      <sheetName val="Share of NdFeB in total PM"/>
      <sheetName val="References"/>
      <sheetName val="List of REE trade code"/>
      <sheetName val="Percentage of REE"/>
      <sheetName val="List of flow 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36">
          <cell r="D136">
            <v>23770.243463700648</v>
          </cell>
        </row>
        <row r="333">
          <cell r="D333">
            <v>74250603.360208333</v>
          </cell>
        </row>
        <row r="334">
          <cell r="D334">
            <v>8040674.4755555559</v>
          </cell>
        </row>
        <row r="335">
          <cell r="D335">
            <v>7538132.3208333347</v>
          </cell>
        </row>
        <row r="336">
          <cell r="D336">
            <v>4361347.9856250007</v>
          </cell>
        </row>
        <row r="398">
          <cell r="D398">
            <v>2466272.8372916668</v>
          </cell>
        </row>
        <row r="399">
          <cell r="D399">
            <v>267075.23111111112</v>
          </cell>
        </row>
        <row r="400">
          <cell r="D400">
            <v>250383.0291666667</v>
          </cell>
        </row>
        <row r="401">
          <cell r="D401">
            <v>144864.46687500001</v>
          </cell>
        </row>
      </sheetData>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3" Type="http://schemas.openxmlformats.org/officeDocument/2006/relationships/hyperlink" Target="https://doi.org/10.1021/es301519c" TargetMode="External"/><Relationship Id="rId18" Type="http://schemas.openxmlformats.org/officeDocument/2006/relationships/hyperlink" Target="https://doi.org/10.1021/acssuschemeng.1c05965" TargetMode="External"/><Relationship Id="rId26" Type="http://schemas.openxmlformats.org/officeDocument/2006/relationships/hyperlink" Target="https://doi.org/10.3390/recycling1010025" TargetMode="External"/><Relationship Id="rId39" Type="http://schemas.openxmlformats.org/officeDocument/2006/relationships/hyperlink" Target="https://www.energy.gov/sites/prod/files/DOE_CMS2011_FINAL_Full.pdf" TargetMode="External"/><Relationship Id="rId21" Type="http://schemas.openxmlformats.org/officeDocument/2006/relationships/hyperlink" Target="http://dx.doi.org/10.5277/ppmp1843" TargetMode="External"/><Relationship Id="rId34" Type="http://schemas.openxmlformats.org/officeDocument/2006/relationships/hyperlink" Target="https://doi.org/10.1016/j.rser.2021.111011" TargetMode="External"/><Relationship Id="rId42" Type="http://schemas.openxmlformats.org/officeDocument/2006/relationships/hyperlink" Target="https://doi.org/10.1007/s40831-018-0162-8" TargetMode="External"/><Relationship Id="rId47" Type="http://schemas.openxmlformats.org/officeDocument/2006/relationships/hyperlink" Target="https://doi.org/10.1016/j.jclepro.2013.07.003" TargetMode="External"/><Relationship Id="rId50" Type="http://schemas.openxmlformats.org/officeDocument/2006/relationships/hyperlink" Target="https://doi.org/10.1016/j.enpol.2012.12.053" TargetMode="External"/><Relationship Id="rId55" Type="http://schemas.openxmlformats.org/officeDocument/2006/relationships/printerSettings" Target="../printerSettings/printerSettings2.bin"/><Relationship Id="rId7" Type="http://schemas.openxmlformats.org/officeDocument/2006/relationships/hyperlink" Target="https://doi.org/10.1016/j.resconrec.2022.106417" TargetMode="External"/><Relationship Id="rId12" Type="http://schemas.openxmlformats.org/officeDocument/2006/relationships/hyperlink" Target="https://doi.org/10.1021/es301519c" TargetMode="External"/><Relationship Id="rId17" Type="http://schemas.openxmlformats.org/officeDocument/2006/relationships/hyperlink" Target="https://doi.org/10.1007/s40831-018-0171-7" TargetMode="External"/><Relationship Id="rId25" Type="http://schemas.openxmlformats.org/officeDocument/2006/relationships/hyperlink" Target="https://perma.cc/2KKK-3N7X" TargetMode="External"/><Relationship Id="rId33" Type="http://schemas.openxmlformats.org/officeDocument/2006/relationships/hyperlink" Target="https://doi.org/10.1007/s11367-017-1308-9" TargetMode="External"/><Relationship Id="rId38" Type="http://schemas.openxmlformats.org/officeDocument/2006/relationships/hyperlink" Target="https://doi.org/10.1016/j.energy.2012.10.043" TargetMode="External"/><Relationship Id="rId46" Type="http://schemas.openxmlformats.org/officeDocument/2006/relationships/hyperlink" Target="https://doi.org/10.1016/j.jclepro.2013.07.003" TargetMode="External"/><Relationship Id="rId2" Type="http://schemas.openxmlformats.org/officeDocument/2006/relationships/hyperlink" Target="https://perma.cc/4MA5-LE8Q" TargetMode="External"/><Relationship Id="rId16" Type="http://schemas.openxmlformats.org/officeDocument/2006/relationships/hyperlink" Target="https://doi.org/10.1007/s40831-016-0090-4" TargetMode="External"/><Relationship Id="rId20" Type="http://schemas.openxmlformats.org/officeDocument/2006/relationships/hyperlink" Target="http://dx.doi.org/10.5277/ppmp1843" TargetMode="External"/><Relationship Id="rId29" Type="http://schemas.openxmlformats.org/officeDocument/2006/relationships/hyperlink" Target="https://doi.org/10.1007/s10163-016-0563-3" TargetMode="External"/><Relationship Id="rId41" Type="http://schemas.openxmlformats.org/officeDocument/2006/relationships/hyperlink" Target="http://cpmdatabase.cpm.chalmers.se/DataReferences/LCI_model_report_PMSM_v1.0.pdf" TargetMode="External"/><Relationship Id="rId54" Type="http://schemas.openxmlformats.org/officeDocument/2006/relationships/hyperlink" Target="https://doi.org/10.1016/j.wasman.2016.01.011" TargetMode="External"/><Relationship Id="rId1" Type="http://schemas.openxmlformats.org/officeDocument/2006/relationships/hyperlink" Target="https://e-magnetsuk.com/introduction-to-neodymium-magnets/how-neodymium-magnets-are-made/" TargetMode="External"/><Relationship Id="rId6" Type="http://schemas.openxmlformats.org/officeDocument/2006/relationships/hyperlink" Target="https://doi.org/10.1039/C5GC00230C" TargetMode="External"/><Relationship Id="rId11" Type="http://schemas.openxmlformats.org/officeDocument/2006/relationships/hyperlink" Target="https://doi.org/10.1021/es301519c" TargetMode="External"/><Relationship Id="rId24" Type="http://schemas.openxmlformats.org/officeDocument/2006/relationships/hyperlink" Target="https://autorecyclingworld.com/the-value-in-ev-rotor-permanent-magnet-recycling/" TargetMode="External"/><Relationship Id="rId32" Type="http://schemas.openxmlformats.org/officeDocument/2006/relationships/hyperlink" Target="https://doi.org/10.1007/s11367-017-1308-9" TargetMode="External"/><Relationship Id="rId37" Type="http://schemas.openxmlformats.org/officeDocument/2006/relationships/hyperlink" Target="https://doi.org/10.1016/j.energy.2012.10.043" TargetMode="External"/><Relationship Id="rId40" Type="http://schemas.openxmlformats.org/officeDocument/2006/relationships/hyperlink" Target="https://doi.org/10.1016/j.jclepro.2014.04.035" TargetMode="External"/><Relationship Id="rId45" Type="http://schemas.openxmlformats.org/officeDocument/2006/relationships/hyperlink" Target="https://doi.org/10.1016/j.jclepro.2013.07.003" TargetMode="External"/><Relationship Id="rId53" Type="http://schemas.openxmlformats.org/officeDocument/2006/relationships/hyperlink" Target="https://doi.org/10.1016/j.enpol.2017.11.001" TargetMode="External"/><Relationship Id="rId5" Type="http://schemas.openxmlformats.org/officeDocument/2006/relationships/hyperlink" Target="https://doi.org/10.1016/j.resconrec.2021.105752" TargetMode="External"/><Relationship Id="rId15" Type="http://schemas.openxmlformats.org/officeDocument/2006/relationships/hyperlink" Target="https://doi.org/10.1021/es305007w" TargetMode="External"/><Relationship Id="rId23" Type="http://schemas.openxmlformats.org/officeDocument/2006/relationships/hyperlink" Target="http://dx.doi.org/10.5277/ppmp1843" TargetMode="External"/><Relationship Id="rId28" Type="http://schemas.openxmlformats.org/officeDocument/2006/relationships/hyperlink" Target="https://doi.org/10.1016/j.jclepro.2015.04.123" TargetMode="External"/><Relationship Id="rId36" Type="http://schemas.openxmlformats.org/officeDocument/2006/relationships/hyperlink" Target="https://doi.org/10.1016/j.wasman.2018.11.017" TargetMode="External"/><Relationship Id="rId49" Type="http://schemas.openxmlformats.org/officeDocument/2006/relationships/hyperlink" Target="https://doi.org/10.1016/j.enpol.2012.12.053" TargetMode="External"/><Relationship Id="rId10" Type="http://schemas.openxmlformats.org/officeDocument/2006/relationships/hyperlink" Target="https://doi.org/10.1021/es301519c" TargetMode="External"/><Relationship Id="rId19" Type="http://schemas.openxmlformats.org/officeDocument/2006/relationships/hyperlink" Target="https://doi.org/10.1039/C7GC03296J" TargetMode="External"/><Relationship Id="rId31" Type="http://schemas.openxmlformats.org/officeDocument/2006/relationships/hyperlink" Target="https://doi.org/10.1039/C4RA13787F" TargetMode="External"/><Relationship Id="rId44" Type="http://schemas.openxmlformats.org/officeDocument/2006/relationships/hyperlink" Target="https://doi.org/10.1016/j.jclepro.2013.07.003" TargetMode="External"/><Relationship Id="rId52" Type="http://schemas.openxmlformats.org/officeDocument/2006/relationships/hyperlink" Target="https://doi.org/10.1016/j.enpol.2012.12.053" TargetMode="External"/><Relationship Id="rId4" Type="http://schemas.openxmlformats.org/officeDocument/2006/relationships/hyperlink" Target="https://doi.org/10.1016/j.procir.2016.03.013" TargetMode="External"/><Relationship Id="rId9" Type="http://schemas.openxmlformats.org/officeDocument/2006/relationships/hyperlink" Target="https://doi.org/10.1021/es301519c" TargetMode="External"/><Relationship Id="rId14" Type="http://schemas.openxmlformats.org/officeDocument/2006/relationships/hyperlink" Target="https://doi.org/10.1021/es301519c" TargetMode="External"/><Relationship Id="rId22" Type="http://schemas.openxmlformats.org/officeDocument/2006/relationships/hyperlink" Target="http://dx.doi.org/10.5277/ppmp1843" TargetMode="External"/><Relationship Id="rId27" Type="http://schemas.openxmlformats.org/officeDocument/2006/relationships/hyperlink" Target="https://doi.org/10.1021/acs.est.7b05442" TargetMode="External"/><Relationship Id="rId30" Type="http://schemas.openxmlformats.org/officeDocument/2006/relationships/hyperlink" Target="https://doi.org/10.1007/s10163-016-0563-3" TargetMode="External"/><Relationship Id="rId35" Type="http://schemas.openxmlformats.org/officeDocument/2006/relationships/hyperlink" Target="https://doi.org/10.1016/j.wasman.2018.11.017" TargetMode="External"/><Relationship Id="rId43" Type="http://schemas.openxmlformats.org/officeDocument/2006/relationships/hyperlink" Target="https://doi.org/10.1016/j.jclepro.2013.07.003" TargetMode="External"/><Relationship Id="rId48" Type="http://schemas.openxmlformats.org/officeDocument/2006/relationships/hyperlink" Target="https://doi.org/10.1016/j.jclepro.2013.07.003" TargetMode="External"/><Relationship Id="rId8" Type="http://schemas.openxmlformats.org/officeDocument/2006/relationships/hyperlink" Target="https://doi.org/10.1021/es301519c" TargetMode="External"/><Relationship Id="rId51" Type="http://schemas.openxmlformats.org/officeDocument/2006/relationships/hyperlink" Target="https://doi.org/10.1016/j.enpol.2012.12.053" TargetMode="External"/><Relationship Id="rId3" Type="http://schemas.openxmlformats.org/officeDocument/2006/relationships/hyperlink" Target="https://doi.org/10.1016/j.seppur.2021.11915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oi.org/10.1016/j.apenergy.2014.01.052" TargetMode="External"/><Relationship Id="rId13" Type="http://schemas.openxmlformats.org/officeDocument/2006/relationships/hyperlink" Target="https://doi.org/10.3390/resources7010009" TargetMode="External"/><Relationship Id="rId18" Type="http://schemas.openxmlformats.org/officeDocument/2006/relationships/hyperlink" Target="https://doi.org/10.1016/j.resconrec.2017.10.040" TargetMode="External"/><Relationship Id="rId26" Type="http://schemas.openxmlformats.org/officeDocument/2006/relationships/hyperlink" Target="https://doi.org/10.1016/j.resconrec.2019.05.015" TargetMode="External"/><Relationship Id="rId39" Type="http://schemas.openxmlformats.org/officeDocument/2006/relationships/hyperlink" Target="https://doi.org/10.1111/jiec.12737" TargetMode="External"/><Relationship Id="rId3" Type="http://schemas.openxmlformats.org/officeDocument/2006/relationships/hyperlink" Target="https://doi.org/10.1016/j.energy.2012.10.043" TargetMode="External"/><Relationship Id="rId21" Type="http://schemas.openxmlformats.org/officeDocument/2006/relationships/hyperlink" Target="https://doi.org/10.2790/46338" TargetMode="External"/><Relationship Id="rId34" Type="http://schemas.openxmlformats.org/officeDocument/2006/relationships/hyperlink" Target="https://static1.squarespace.com/static/5a60c3cc9f07f58443081f58/t/5ab3e11b0e2e721919eb6a2f/1521738022399/lanthanide_resources_and_alternatives_may_2010.pdf" TargetMode="External"/><Relationship Id="rId42" Type="http://schemas.openxmlformats.org/officeDocument/2006/relationships/hyperlink" Target="https://doi.org/10.1016/j.renene.2016.03.102" TargetMode="External"/><Relationship Id="rId47" Type="http://schemas.openxmlformats.org/officeDocument/2006/relationships/hyperlink" Target="https://doi.org/10.1007/s10163-016-0487-y" TargetMode="External"/><Relationship Id="rId7" Type="http://schemas.openxmlformats.org/officeDocument/2006/relationships/hyperlink" Target="https://doi.org/10.1021/acs.est.7b05549" TargetMode="External"/><Relationship Id="rId12" Type="http://schemas.openxmlformats.org/officeDocument/2006/relationships/hyperlink" Target="https://doi.org/10.1016/j.renene.2016.03.102" TargetMode="External"/><Relationship Id="rId17" Type="http://schemas.openxmlformats.org/officeDocument/2006/relationships/hyperlink" Target="https://doi.org/10.1016/j.resconrec.2018.11.024" TargetMode="External"/><Relationship Id="rId25" Type="http://schemas.openxmlformats.org/officeDocument/2006/relationships/hyperlink" Target="https://doi.org/10.3390/resources7010009" TargetMode="External"/><Relationship Id="rId33" Type="http://schemas.openxmlformats.org/officeDocument/2006/relationships/hyperlink" Target="https://doi.org/10.1016/j.apenergy.2014.01.052" TargetMode="External"/><Relationship Id="rId38" Type="http://schemas.openxmlformats.org/officeDocument/2006/relationships/hyperlink" Target="https://doi.org/10.3390/resources7010009" TargetMode="External"/><Relationship Id="rId46" Type="http://schemas.openxmlformats.org/officeDocument/2006/relationships/hyperlink" Target="https://doi.org/10.1007/s10163-016-0487-y" TargetMode="External"/><Relationship Id="rId2" Type="http://schemas.openxmlformats.org/officeDocument/2006/relationships/hyperlink" Target="https://doi.org/10.1016/j.resconrec.2017.10.040" TargetMode="External"/><Relationship Id="rId16" Type="http://schemas.openxmlformats.org/officeDocument/2006/relationships/hyperlink" Target="https://doi.org/10.1016/j.resconrec.2018.11.024" TargetMode="External"/><Relationship Id="rId20" Type="http://schemas.openxmlformats.org/officeDocument/2006/relationships/hyperlink" Target="https://doi.org/10.1021/acs.est.7b05549" TargetMode="External"/><Relationship Id="rId29" Type="http://schemas.openxmlformats.org/officeDocument/2006/relationships/hyperlink" Target="https://doi.org/10.1016/j.resconrec.2017.10.040" TargetMode="External"/><Relationship Id="rId41" Type="http://schemas.openxmlformats.org/officeDocument/2006/relationships/hyperlink" Target="https://doi.org/10.1016/j.resconrec.2019.05.015" TargetMode="External"/><Relationship Id="rId1" Type="http://schemas.openxmlformats.org/officeDocument/2006/relationships/hyperlink" Target="https://doi.org/10.1016/j.resconrec.2017.10.040" TargetMode="External"/><Relationship Id="rId6" Type="http://schemas.openxmlformats.org/officeDocument/2006/relationships/hyperlink" Target="https://doi.org/10.2790/46338" TargetMode="External"/><Relationship Id="rId11" Type="http://schemas.openxmlformats.org/officeDocument/2006/relationships/hyperlink" Target="https://doi.org/10.1016/j.rser.2018.05.041" TargetMode="External"/><Relationship Id="rId24" Type="http://schemas.openxmlformats.org/officeDocument/2006/relationships/hyperlink" Target="https://doi.org/10.3390/resources7010009" TargetMode="External"/><Relationship Id="rId32" Type="http://schemas.openxmlformats.org/officeDocument/2006/relationships/hyperlink" Target="https://doi.org/10.1021/acs.est.7b05549" TargetMode="External"/><Relationship Id="rId37" Type="http://schemas.openxmlformats.org/officeDocument/2006/relationships/hyperlink" Target="https://doi.org/10.1016/j.rser.2018.05.041" TargetMode="External"/><Relationship Id="rId40" Type="http://schemas.openxmlformats.org/officeDocument/2006/relationships/hyperlink" Target="https://doi.org/10.1111/jiec.12737" TargetMode="External"/><Relationship Id="rId45" Type="http://schemas.openxmlformats.org/officeDocument/2006/relationships/hyperlink" Target="https://doi.org/10.1007/s10163-016-0487-y" TargetMode="External"/><Relationship Id="rId5" Type="http://schemas.openxmlformats.org/officeDocument/2006/relationships/hyperlink" Target="https://doi.org/10.1021/acs.est.7b05549" TargetMode="External"/><Relationship Id="rId15" Type="http://schemas.openxmlformats.org/officeDocument/2006/relationships/hyperlink" Target="https://doi.org/10.1016/j.resconrec.2019.05.015" TargetMode="External"/><Relationship Id="rId23" Type="http://schemas.openxmlformats.org/officeDocument/2006/relationships/hyperlink" Target="https://doi.org/10.1021/acs.est.7b05549" TargetMode="External"/><Relationship Id="rId28" Type="http://schemas.openxmlformats.org/officeDocument/2006/relationships/hyperlink" Target="https://doi.org/10.1016/j.energy.2012.10.043" TargetMode="External"/><Relationship Id="rId36" Type="http://schemas.openxmlformats.org/officeDocument/2006/relationships/hyperlink" Target="https://doi.org/10.1016/j.rser.2018.05.041" TargetMode="External"/><Relationship Id="rId10" Type="http://schemas.openxmlformats.org/officeDocument/2006/relationships/hyperlink" Target="https://doi.org/10.1016/j.rser.2018.05.041" TargetMode="External"/><Relationship Id="rId19" Type="http://schemas.openxmlformats.org/officeDocument/2006/relationships/hyperlink" Target="https://doi.org/10.1016/j.resconrec.2017.10.040" TargetMode="External"/><Relationship Id="rId31" Type="http://schemas.openxmlformats.org/officeDocument/2006/relationships/hyperlink" Target="https://doi.org/10.1021/acs.est.7b05549" TargetMode="External"/><Relationship Id="rId44" Type="http://schemas.openxmlformats.org/officeDocument/2006/relationships/hyperlink" Target="https://odr.chalmers.se/bitstream/20.500.12380/162842/1/162842.pdf" TargetMode="External"/><Relationship Id="rId4" Type="http://schemas.openxmlformats.org/officeDocument/2006/relationships/hyperlink" Target="https://doi.org/10.1016/j.energy.2012.10.043" TargetMode="External"/><Relationship Id="rId9" Type="http://schemas.openxmlformats.org/officeDocument/2006/relationships/hyperlink" Target="https://static1.squarespace.com/static/5a60c3cc9f07f58443081f58/t/5ab3e11b0e2e721919eb6a2f/1521738022399/lanthanide_resources_and_alternatives_may_2010.pdf" TargetMode="External"/><Relationship Id="rId14" Type="http://schemas.openxmlformats.org/officeDocument/2006/relationships/hyperlink" Target="https://doi.org/10.1111/jiec.12737" TargetMode="External"/><Relationship Id="rId22" Type="http://schemas.openxmlformats.org/officeDocument/2006/relationships/hyperlink" Target="https://findresearcher.sdu.dk/ws/portalfiles/portal/173370487/PhD_thesis_Komal_Habib.pdf" TargetMode="External"/><Relationship Id="rId27" Type="http://schemas.openxmlformats.org/officeDocument/2006/relationships/hyperlink" Target="https://doi.org/10.1016/j.energy.2012.10.043" TargetMode="External"/><Relationship Id="rId30" Type="http://schemas.openxmlformats.org/officeDocument/2006/relationships/hyperlink" Target="https://doi.org/10.1016/j.resconrec.2017.10.040" TargetMode="External"/><Relationship Id="rId35" Type="http://schemas.openxmlformats.org/officeDocument/2006/relationships/hyperlink" Target="https://doi.org/10.1016/j.rser.2018.05.041" TargetMode="External"/><Relationship Id="rId43" Type="http://schemas.openxmlformats.org/officeDocument/2006/relationships/hyperlink" Target="https://publications.lib.chalmers.se/records/fulltext/162842.pdf" TargetMode="External"/><Relationship Id="rId48"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6" Type="http://schemas.openxmlformats.org/officeDocument/2006/relationships/hyperlink" Target="https://doi.org/10.1016/j.resconrec.2020.104820" TargetMode="External"/><Relationship Id="rId21" Type="http://schemas.openxmlformats.org/officeDocument/2006/relationships/hyperlink" Target="https://energy.maryland.gov/Documents/AnalysisMarylandPortFacilities_OffshoreWindEnergyServices.pdf" TargetMode="External"/><Relationship Id="rId42" Type="http://schemas.openxmlformats.org/officeDocument/2006/relationships/hyperlink" Target="https://doi.org/10.3390/wevj11020031" TargetMode="External"/><Relationship Id="rId47" Type="http://schemas.openxmlformats.org/officeDocument/2006/relationships/hyperlink" Target="https://doi.org/10.3390/wevj11020031" TargetMode="External"/><Relationship Id="rId63" Type="http://schemas.openxmlformats.org/officeDocument/2006/relationships/hyperlink" Target="https://doi.org/10.3390/wevj11020031" TargetMode="External"/><Relationship Id="rId68" Type="http://schemas.openxmlformats.org/officeDocument/2006/relationships/hyperlink" Target="https://doi.org/10.3390/wevj11020031" TargetMode="External"/><Relationship Id="rId84" Type="http://schemas.openxmlformats.org/officeDocument/2006/relationships/hyperlink" Target="https://doi.org/10.3390/wevj11020031" TargetMode="External"/><Relationship Id="rId89" Type="http://schemas.openxmlformats.org/officeDocument/2006/relationships/hyperlink" Target="https://doi.org/10.3390/wevj11020031" TargetMode="External"/><Relationship Id="rId112" Type="http://schemas.openxmlformats.org/officeDocument/2006/relationships/hyperlink" Target="https://www.diva-portal.org/smash/get/diva2:1549550/FULLTEXT01.pdf" TargetMode="External"/><Relationship Id="rId16" Type="http://schemas.openxmlformats.org/officeDocument/2006/relationships/hyperlink" Target="https://perma.cc/H58N-RHA2" TargetMode="External"/><Relationship Id="rId107" Type="http://schemas.openxmlformats.org/officeDocument/2006/relationships/hyperlink" Target="https://www.diva-portal.org/smash/get/diva2:1549550/FULLTEXT01.pdf" TargetMode="External"/><Relationship Id="rId11" Type="http://schemas.openxmlformats.org/officeDocument/2006/relationships/hyperlink" Target="https://doi.org/10.1002/stc.1666" TargetMode="External"/><Relationship Id="rId24" Type="http://schemas.openxmlformats.org/officeDocument/2006/relationships/hyperlink" Target="https://reposit.haw-hamburg.de/bitstream/20.500.12738/8276/1/Master_Thesis_Marcel_Schuett.pdf" TargetMode="External"/><Relationship Id="rId32" Type="http://schemas.openxmlformats.org/officeDocument/2006/relationships/hyperlink" Target="https://doi.org/10.1016/j.enpol.2013.06.026" TargetMode="External"/><Relationship Id="rId37" Type="http://schemas.openxmlformats.org/officeDocument/2006/relationships/hyperlink" Target="https://doi.org/10.3390/wevj11020031" TargetMode="External"/><Relationship Id="rId40" Type="http://schemas.openxmlformats.org/officeDocument/2006/relationships/hyperlink" Target="https://doi.org/10.3390/wevj11020031" TargetMode="External"/><Relationship Id="rId45" Type="http://schemas.openxmlformats.org/officeDocument/2006/relationships/hyperlink" Target="https://doi.org/10.3390/wevj11020031" TargetMode="External"/><Relationship Id="rId53" Type="http://schemas.openxmlformats.org/officeDocument/2006/relationships/hyperlink" Target="https://doi.org/10.3390/wevj11020031" TargetMode="External"/><Relationship Id="rId58" Type="http://schemas.openxmlformats.org/officeDocument/2006/relationships/hyperlink" Target="https://doi.org/10.3390/wevj11020031" TargetMode="External"/><Relationship Id="rId66" Type="http://schemas.openxmlformats.org/officeDocument/2006/relationships/hyperlink" Target="https://doi.org/10.3390/wevj11020031" TargetMode="External"/><Relationship Id="rId74" Type="http://schemas.openxmlformats.org/officeDocument/2006/relationships/hyperlink" Target="https://doi.org/10.3390/wevj11020031" TargetMode="External"/><Relationship Id="rId79" Type="http://schemas.openxmlformats.org/officeDocument/2006/relationships/hyperlink" Target="https://doi.org/10.3390/wevj11020031" TargetMode="External"/><Relationship Id="rId87" Type="http://schemas.openxmlformats.org/officeDocument/2006/relationships/hyperlink" Target="https://doi.org/10.3390/wevj11020031" TargetMode="External"/><Relationship Id="rId102" Type="http://schemas.openxmlformats.org/officeDocument/2006/relationships/hyperlink" Target="https://www.diva-portal.org/smash/get/diva2:1549550/FULLTEXT01.pdf" TargetMode="External"/><Relationship Id="rId110" Type="http://schemas.openxmlformats.org/officeDocument/2006/relationships/hyperlink" Target="https://doi.org/10.1016/j.enconman.2022.116273" TargetMode="External"/><Relationship Id="rId115" Type="http://schemas.openxmlformats.org/officeDocument/2006/relationships/hyperlink" Target="https://www.diva-portal.org/smash/get/diva2:1549550/FULLTEXT01.pdf" TargetMode="External"/><Relationship Id="rId5" Type="http://schemas.openxmlformats.org/officeDocument/2006/relationships/hyperlink" Target="https://doi.org/10.1007/s11367-017-1308-9" TargetMode="External"/><Relationship Id="rId61" Type="http://schemas.openxmlformats.org/officeDocument/2006/relationships/hyperlink" Target="https://doi.org/10.3390/wevj11020031" TargetMode="External"/><Relationship Id="rId82" Type="http://schemas.openxmlformats.org/officeDocument/2006/relationships/hyperlink" Target="https://doi.org/10.3390/wevj11020031" TargetMode="External"/><Relationship Id="rId90" Type="http://schemas.openxmlformats.org/officeDocument/2006/relationships/hyperlink" Target="https://doi.org/10.3390/wevj11020031" TargetMode="External"/><Relationship Id="rId95" Type="http://schemas.openxmlformats.org/officeDocument/2006/relationships/hyperlink" Target="https://doi.org/10.3390/wevj11020031" TargetMode="External"/><Relationship Id="rId19" Type="http://schemas.openxmlformats.org/officeDocument/2006/relationships/hyperlink" Target="https://www.researchgate.net/profile/Lars-Froyd-2/publication/345992616_Wind_Turbine_Design_-_Evaluation_of_Dynamic_Loads_on_Large_Offshore_Wind_Turbines/links/5fb4d43fa6fdcc9ae05ef8c2/Wind-Turbine-Design-Evaluation-of-Dynamic-Loads-on-Large-Offshore-Wind-Turbines.pdf" TargetMode="External"/><Relationship Id="rId14" Type="http://schemas.openxmlformats.org/officeDocument/2006/relationships/hyperlink" Target="https://www.windpowermonthly.com/article/1065676/close-vestas-v164-7mw-offshore-turbine" TargetMode="External"/><Relationship Id="rId22" Type="http://schemas.openxmlformats.org/officeDocument/2006/relationships/hyperlink" Target="https://en.wind-turbine-models.com/turbines/1910-mingyang-myse7.0-158" TargetMode="External"/><Relationship Id="rId27" Type="http://schemas.openxmlformats.org/officeDocument/2006/relationships/hyperlink" Target="https://doi.org/10.1016/j.resconrec.2020.104820" TargetMode="External"/><Relationship Id="rId30" Type="http://schemas.openxmlformats.org/officeDocument/2006/relationships/hyperlink" Target="https://doi.org/10.1111/jiec.12737" TargetMode="External"/><Relationship Id="rId35" Type="http://schemas.openxmlformats.org/officeDocument/2006/relationships/hyperlink" Target="https://doi.org/10.3390/wevj11020031" TargetMode="External"/><Relationship Id="rId43" Type="http://schemas.openxmlformats.org/officeDocument/2006/relationships/hyperlink" Target="https://doi.org/10.3390/wevj11020031" TargetMode="External"/><Relationship Id="rId48" Type="http://schemas.openxmlformats.org/officeDocument/2006/relationships/hyperlink" Target="https://doi.org/10.3390/wevj11020031" TargetMode="External"/><Relationship Id="rId56" Type="http://schemas.openxmlformats.org/officeDocument/2006/relationships/hyperlink" Target="https://doi.org/10.3390/wevj11020031" TargetMode="External"/><Relationship Id="rId64" Type="http://schemas.openxmlformats.org/officeDocument/2006/relationships/hyperlink" Target="https://doi.org/10.3390/wevj11020031" TargetMode="External"/><Relationship Id="rId69" Type="http://schemas.openxmlformats.org/officeDocument/2006/relationships/hyperlink" Target="https://doi.org/10.3390/wevj11020031" TargetMode="External"/><Relationship Id="rId77" Type="http://schemas.openxmlformats.org/officeDocument/2006/relationships/hyperlink" Target="https://doi.org/10.3390/wevj11020031" TargetMode="External"/><Relationship Id="rId100" Type="http://schemas.openxmlformats.org/officeDocument/2006/relationships/hyperlink" Target="https://www.diva-portal.org/smash/get/diva2:1549550/FULLTEXT01.pdf" TargetMode="External"/><Relationship Id="rId105" Type="http://schemas.openxmlformats.org/officeDocument/2006/relationships/hyperlink" Target="https://www.diva-portal.org/smash/get/diva2:1549550/FULLTEXT01.pdf" TargetMode="External"/><Relationship Id="rId113" Type="http://schemas.openxmlformats.org/officeDocument/2006/relationships/hyperlink" Target="https://www.diva-portal.org/smash/get/diva2:1549550/FULLTEXT01.pdf" TargetMode="External"/><Relationship Id="rId8" Type="http://schemas.openxmlformats.org/officeDocument/2006/relationships/hyperlink" Target="https://doi.org/10.1007/s11367-017-1308-9" TargetMode="External"/><Relationship Id="rId51" Type="http://schemas.openxmlformats.org/officeDocument/2006/relationships/hyperlink" Target="https://doi.org/10.3390/wevj11020031" TargetMode="External"/><Relationship Id="rId72" Type="http://schemas.openxmlformats.org/officeDocument/2006/relationships/hyperlink" Target="https://doi.org/10.3390/wevj11020031" TargetMode="External"/><Relationship Id="rId80" Type="http://schemas.openxmlformats.org/officeDocument/2006/relationships/hyperlink" Target="https://doi.org/10.3390/wevj11020031" TargetMode="External"/><Relationship Id="rId85" Type="http://schemas.openxmlformats.org/officeDocument/2006/relationships/hyperlink" Target="https://doi.org/10.3390/wevj11020031" TargetMode="External"/><Relationship Id="rId93" Type="http://schemas.openxmlformats.org/officeDocument/2006/relationships/hyperlink" Target="https://doi.org/10.3390/wevj11020031" TargetMode="External"/><Relationship Id="rId98" Type="http://schemas.openxmlformats.org/officeDocument/2006/relationships/hyperlink" Target="https://doi.org/10.3390/wevj11020031" TargetMode="External"/><Relationship Id="rId3" Type="http://schemas.openxmlformats.org/officeDocument/2006/relationships/hyperlink" Target="https://doi.org/10.1007/s11367-017-1308-9" TargetMode="External"/><Relationship Id="rId12" Type="http://schemas.openxmlformats.org/officeDocument/2006/relationships/hyperlink" Target="https://doi.org/10.2172/1603478" TargetMode="External"/><Relationship Id="rId17" Type="http://schemas.openxmlformats.org/officeDocument/2006/relationships/hyperlink" Target="https://doi.org/10.1016/j.rser.2014.01.085" TargetMode="External"/><Relationship Id="rId25" Type="http://schemas.openxmlformats.org/officeDocument/2006/relationships/hyperlink" Target="https://doi.org/10.1109/TSTE.2013.2257899" TargetMode="External"/><Relationship Id="rId33" Type="http://schemas.openxmlformats.org/officeDocument/2006/relationships/hyperlink" Target="https://doi.org/10.1016/j.enpol.2013.06.026" TargetMode="External"/><Relationship Id="rId38" Type="http://schemas.openxmlformats.org/officeDocument/2006/relationships/hyperlink" Target="https://doi.org/10.3390/wevj11020031" TargetMode="External"/><Relationship Id="rId46" Type="http://schemas.openxmlformats.org/officeDocument/2006/relationships/hyperlink" Target="https://doi.org/10.3390/wevj11020031" TargetMode="External"/><Relationship Id="rId59" Type="http://schemas.openxmlformats.org/officeDocument/2006/relationships/hyperlink" Target="https://doi.org/10.3390/wevj11020031" TargetMode="External"/><Relationship Id="rId67" Type="http://schemas.openxmlformats.org/officeDocument/2006/relationships/hyperlink" Target="https://doi.org/10.3390/wevj11020031" TargetMode="External"/><Relationship Id="rId103" Type="http://schemas.openxmlformats.org/officeDocument/2006/relationships/hyperlink" Target="https://www.diva-portal.org/smash/get/diva2:1549550/FULLTEXT01.pdf" TargetMode="External"/><Relationship Id="rId108" Type="http://schemas.openxmlformats.org/officeDocument/2006/relationships/hyperlink" Target="https://doi.org/10.1016/j.enpol.2013.06.026" TargetMode="External"/><Relationship Id="rId20" Type="http://schemas.openxmlformats.org/officeDocument/2006/relationships/hyperlink" Target="https://hdl.handle.net/11250/2781528" TargetMode="External"/><Relationship Id="rId41" Type="http://schemas.openxmlformats.org/officeDocument/2006/relationships/hyperlink" Target="https://doi.org/10.3390/wevj11020031" TargetMode="External"/><Relationship Id="rId54" Type="http://schemas.openxmlformats.org/officeDocument/2006/relationships/hyperlink" Target="https://doi.org/10.3390/wevj11020031" TargetMode="External"/><Relationship Id="rId62" Type="http://schemas.openxmlformats.org/officeDocument/2006/relationships/hyperlink" Target="https://doi.org/10.3390/wevj11020031" TargetMode="External"/><Relationship Id="rId70" Type="http://schemas.openxmlformats.org/officeDocument/2006/relationships/hyperlink" Target="https://doi.org/10.3390/wevj11020031" TargetMode="External"/><Relationship Id="rId75" Type="http://schemas.openxmlformats.org/officeDocument/2006/relationships/hyperlink" Target="https://doi.org/10.3390/wevj11020031" TargetMode="External"/><Relationship Id="rId83" Type="http://schemas.openxmlformats.org/officeDocument/2006/relationships/hyperlink" Target="https://doi.org/10.3390/wevj11020031" TargetMode="External"/><Relationship Id="rId88" Type="http://schemas.openxmlformats.org/officeDocument/2006/relationships/hyperlink" Target="https://doi.org/10.3390/wevj11020031" TargetMode="External"/><Relationship Id="rId91" Type="http://schemas.openxmlformats.org/officeDocument/2006/relationships/hyperlink" Target="https://doi.org/10.3390/wevj11020031" TargetMode="External"/><Relationship Id="rId96" Type="http://schemas.openxmlformats.org/officeDocument/2006/relationships/hyperlink" Target="https://doi.org/10.3390/wevj11020031" TargetMode="External"/><Relationship Id="rId111" Type="http://schemas.openxmlformats.org/officeDocument/2006/relationships/hyperlink" Target="https://www.diva-portal.org/smash/get/diva2:1549550/FULLTEXT01.pdf" TargetMode="External"/><Relationship Id="rId1" Type="http://schemas.openxmlformats.org/officeDocument/2006/relationships/hyperlink" Target="https://doi.org/10.1007/s40831-016-0085-1" TargetMode="External"/><Relationship Id="rId6" Type="http://schemas.openxmlformats.org/officeDocument/2006/relationships/hyperlink" Target="https://doi.org/10.1007/s11367-017-1308-9" TargetMode="External"/><Relationship Id="rId15" Type="http://schemas.openxmlformats.org/officeDocument/2006/relationships/hyperlink" Target="https://products.mywindpowersystem.com/vestas-v164-7mw-wind-turbine/" TargetMode="External"/><Relationship Id="rId23" Type="http://schemas.openxmlformats.org/officeDocument/2006/relationships/hyperlink" Target="https://fenix.tecnico.ulisboa.pt/downloadFile/563345090413232/Masterthesis_Johannes-George_FINAL.pdf" TargetMode="External"/><Relationship Id="rId28" Type="http://schemas.openxmlformats.org/officeDocument/2006/relationships/hyperlink" Target="https://doi.org/10.1016/j.resconrec.2020.104820" TargetMode="External"/><Relationship Id="rId36" Type="http://schemas.openxmlformats.org/officeDocument/2006/relationships/hyperlink" Target="https://doi.org/10.3390/wevj11020031" TargetMode="External"/><Relationship Id="rId49" Type="http://schemas.openxmlformats.org/officeDocument/2006/relationships/hyperlink" Target="https://doi.org/10.3390/wevj11020031" TargetMode="External"/><Relationship Id="rId57" Type="http://schemas.openxmlformats.org/officeDocument/2006/relationships/hyperlink" Target="https://doi.org/10.3390/wevj11020031" TargetMode="External"/><Relationship Id="rId106" Type="http://schemas.openxmlformats.org/officeDocument/2006/relationships/hyperlink" Target="https://www.diva-portal.org/smash/get/diva2:1549550/FULLTEXT01.pdf" TargetMode="External"/><Relationship Id="rId114" Type="http://schemas.openxmlformats.org/officeDocument/2006/relationships/hyperlink" Target="https://www.diva-portal.org/smash/get/diva2:1549550/FULLTEXT01.pdf" TargetMode="External"/><Relationship Id="rId10" Type="http://schemas.openxmlformats.org/officeDocument/2006/relationships/hyperlink" Target="https://doi.org/10.1016/j.enpol.2009.02.040" TargetMode="External"/><Relationship Id="rId31" Type="http://schemas.openxmlformats.org/officeDocument/2006/relationships/hyperlink" Target="https://doi.org/10.1111/jiec.12737" TargetMode="External"/><Relationship Id="rId44" Type="http://schemas.openxmlformats.org/officeDocument/2006/relationships/hyperlink" Target="https://doi.org/10.3390/wevj11020031" TargetMode="External"/><Relationship Id="rId52" Type="http://schemas.openxmlformats.org/officeDocument/2006/relationships/hyperlink" Target="https://doi.org/10.3390/wevj11020031" TargetMode="External"/><Relationship Id="rId60" Type="http://schemas.openxmlformats.org/officeDocument/2006/relationships/hyperlink" Target="https://doi.org/10.3390/wevj11020031" TargetMode="External"/><Relationship Id="rId65" Type="http://schemas.openxmlformats.org/officeDocument/2006/relationships/hyperlink" Target="https://doi.org/10.3390/wevj11020031" TargetMode="External"/><Relationship Id="rId73" Type="http://schemas.openxmlformats.org/officeDocument/2006/relationships/hyperlink" Target="https://doi.org/10.3390/wevj11020031" TargetMode="External"/><Relationship Id="rId78" Type="http://schemas.openxmlformats.org/officeDocument/2006/relationships/hyperlink" Target="https://doi.org/10.3390/wevj11020031" TargetMode="External"/><Relationship Id="rId81" Type="http://schemas.openxmlformats.org/officeDocument/2006/relationships/hyperlink" Target="https://doi.org/10.3390/wevj11020031" TargetMode="External"/><Relationship Id="rId86" Type="http://schemas.openxmlformats.org/officeDocument/2006/relationships/hyperlink" Target="https://doi.org/10.3390/wevj11020031" TargetMode="External"/><Relationship Id="rId94" Type="http://schemas.openxmlformats.org/officeDocument/2006/relationships/hyperlink" Target="https://doi.org/10.3390/wevj11020031" TargetMode="External"/><Relationship Id="rId99" Type="http://schemas.openxmlformats.org/officeDocument/2006/relationships/hyperlink" Target="https://doi.org/10.1016/j.enconman.2022.116273" TargetMode="External"/><Relationship Id="rId101" Type="http://schemas.openxmlformats.org/officeDocument/2006/relationships/hyperlink" Target="https://www.diva-portal.org/smash/get/diva2:1549550/FULLTEXT01.pdf" TargetMode="External"/><Relationship Id="rId4" Type="http://schemas.openxmlformats.org/officeDocument/2006/relationships/hyperlink" Target="https://doi.org/10.1007/s11367-017-1308-9" TargetMode="External"/><Relationship Id="rId9" Type="http://schemas.openxmlformats.org/officeDocument/2006/relationships/hyperlink" Target="https://doi.org/10.1007/s11367-017-1308-9" TargetMode="External"/><Relationship Id="rId13" Type="http://schemas.openxmlformats.org/officeDocument/2006/relationships/hyperlink" Target="https://doi.org/10.2172/1603478" TargetMode="External"/><Relationship Id="rId18" Type="http://schemas.openxmlformats.org/officeDocument/2006/relationships/hyperlink" Target="https://en.wind-turbine-models.com/turbines/318-vestas-v164-8.0" TargetMode="External"/><Relationship Id="rId39" Type="http://schemas.openxmlformats.org/officeDocument/2006/relationships/hyperlink" Target="https://doi.org/10.3390/wevj11020031" TargetMode="External"/><Relationship Id="rId109" Type="http://schemas.openxmlformats.org/officeDocument/2006/relationships/hyperlink" Target="https://doi.org/10.1007/s10163-019-00902-9" TargetMode="External"/><Relationship Id="rId34" Type="http://schemas.openxmlformats.org/officeDocument/2006/relationships/hyperlink" Target="https://doi.org/10.3390/wevj11020031" TargetMode="External"/><Relationship Id="rId50" Type="http://schemas.openxmlformats.org/officeDocument/2006/relationships/hyperlink" Target="https://doi.org/10.3390/wevj11020031" TargetMode="External"/><Relationship Id="rId55" Type="http://schemas.openxmlformats.org/officeDocument/2006/relationships/hyperlink" Target="https://doi.org/10.3390/wevj11020031" TargetMode="External"/><Relationship Id="rId76" Type="http://schemas.openxmlformats.org/officeDocument/2006/relationships/hyperlink" Target="https://doi.org/10.3390/wevj11020031" TargetMode="External"/><Relationship Id="rId97" Type="http://schemas.openxmlformats.org/officeDocument/2006/relationships/hyperlink" Target="https://doi.org/10.3390/wevj11020031" TargetMode="External"/><Relationship Id="rId104" Type="http://schemas.openxmlformats.org/officeDocument/2006/relationships/hyperlink" Target="https://www.diva-portal.org/smash/get/diva2:1549550/FULLTEXT01.pdf" TargetMode="External"/><Relationship Id="rId7" Type="http://schemas.openxmlformats.org/officeDocument/2006/relationships/hyperlink" Target="https://doi.org/10.1007/s11367-017-1308-9" TargetMode="External"/><Relationship Id="rId71" Type="http://schemas.openxmlformats.org/officeDocument/2006/relationships/hyperlink" Target="https://doi.org/10.3390/wevj11020031" TargetMode="External"/><Relationship Id="rId92" Type="http://schemas.openxmlformats.org/officeDocument/2006/relationships/hyperlink" Target="https://doi.org/10.3390/wevj11020031" TargetMode="External"/><Relationship Id="rId2" Type="http://schemas.openxmlformats.org/officeDocument/2006/relationships/hyperlink" Target="https://doi.org/10.1016/j.trd.2018.11.004" TargetMode="External"/><Relationship Id="rId29" Type="http://schemas.openxmlformats.org/officeDocument/2006/relationships/hyperlink" Target="https://doi.org/10.1111/jiec.127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F44F-4500-49AF-8352-E327E648273D}">
  <dimension ref="A1:E19"/>
  <sheetViews>
    <sheetView tabSelected="1" zoomScaleNormal="100" workbookViewId="0">
      <selection activeCell="B7" sqref="B7"/>
    </sheetView>
  </sheetViews>
  <sheetFormatPr defaultColWidth="9.140625" defaultRowHeight="15" x14ac:dyDescent="0.25"/>
  <cols>
    <col min="1" max="1" width="9.140625" style="135" customWidth="1"/>
    <col min="2" max="2" width="45.85546875" style="135" customWidth="1"/>
    <col min="3" max="16384" width="9.140625" style="135"/>
  </cols>
  <sheetData>
    <row r="1" spans="1:5" ht="27" x14ac:dyDescent="0.25">
      <c r="A1" s="141" t="s">
        <v>0</v>
      </c>
    </row>
    <row r="2" spans="1:5" x14ac:dyDescent="0.25">
      <c r="A2" s="136"/>
    </row>
    <row r="3" spans="1:5" ht="15.75" x14ac:dyDescent="0.25">
      <c r="A3" s="137"/>
    </row>
    <row r="4" spans="1:5" ht="27" x14ac:dyDescent="0.25">
      <c r="A4" s="141" t="s">
        <v>1574</v>
      </c>
    </row>
    <row r="5" spans="1:5" ht="15.75" x14ac:dyDescent="0.25">
      <c r="A5" s="138"/>
    </row>
    <row r="6" spans="1:5" ht="15.75" x14ac:dyDescent="0.25">
      <c r="A6" s="138"/>
    </row>
    <row r="7" spans="1:5" ht="15.75" x14ac:dyDescent="0.25">
      <c r="A7" s="137" t="s">
        <v>1</v>
      </c>
    </row>
    <row r="8" spans="1:5" ht="18.75" x14ac:dyDescent="0.25">
      <c r="A8" s="138" t="s">
        <v>2</v>
      </c>
    </row>
    <row r="9" spans="1:5" ht="18.75" x14ac:dyDescent="0.25">
      <c r="A9" s="138" t="s">
        <v>3</v>
      </c>
    </row>
    <row r="13" spans="1:5" ht="15.75" x14ac:dyDescent="0.25">
      <c r="A13" s="142" t="s">
        <v>1085</v>
      </c>
      <c r="B13" s="138"/>
      <c r="C13" s="138"/>
      <c r="D13" s="138"/>
      <c r="E13" s="138"/>
    </row>
    <row r="14" spans="1:5" ht="15.75" x14ac:dyDescent="0.25">
      <c r="A14" s="138"/>
      <c r="B14" s="142" t="s">
        <v>1086</v>
      </c>
      <c r="C14" s="138" t="s">
        <v>1570</v>
      </c>
      <c r="D14" s="138"/>
      <c r="E14" s="138"/>
    </row>
    <row r="15" spans="1:5" ht="15.75" x14ac:dyDescent="0.25">
      <c r="A15" s="138"/>
      <c r="B15" s="142" t="s">
        <v>1573</v>
      </c>
      <c r="C15" s="138"/>
      <c r="D15" s="138"/>
      <c r="E15" s="138"/>
    </row>
    <row r="16" spans="1:5" ht="15.75" x14ac:dyDescent="0.25">
      <c r="A16" s="138"/>
      <c r="B16" s="142" t="s">
        <v>1087</v>
      </c>
      <c r="C16" s="138"/>
      <c r="D16" s="138"/>
      <c r="E16" s="138"/>
    </row>
    <row r="17" spans="1:5" ht="15.75" x14ac:dyDescent="0.25">
      <c r="A17" s="138"/>
      <c r="B17" s="142" t="s">
        <v>1390</v>
      </c>
      <c r="C17" s="138"/>
      <c r="D17" s="138"/>
      <c r="E17" s="138"/>
    </row>
    <row r="18" spans="1:5" ht="15.75" x14ac:dyDescent="0.25">
      <c r="A18" s="138"/>
      <c r="B18" s="142" t="s">
        <v>1391</v>
      </c>
      <c r="C18" s="138"/>
      <c r="D18" s="138"/>
      <c r="E18" s="138"/>
    </row>
    <row r="19" spans="1:5" ht="15.75" x14ac:dyDescent="0.25">
      <c r="B19" s="142" t="s">
        <v>1527</v>
      </c>
    </row>
  </sheetData>
  <sheetProtection algorithmName="SHA-512" hashValue="e3CyFOl5Vcna3cJWm5+cwmJbQIMwrWRjo3c0Amnmy1IU/Zj9kWy2okseMOrLVJkuYS7WMybU/AreXNWkXDQH6w==" saltValue="UtplRNydjcVs09e8u0nfz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E5B02-904F-4E35-83EC-A2C1D8F50795}">
  <dimension ref="A1:W462"/>
  <sheetViews>
    <sheetView zoomScaleNormal="100" workbookViewId="0"/>
  </sheetViews>
  <sheetFormatPr defaultColWidth="8.7109375" defaultRowHeight="15" x14ac:dyDescent="0.25"/>
  <cols>
    <col min="1" max="1" width="11.7109375" customWidth="1"/>
    <col min="2" max="2" width="85" customWidth="1"/>
    <col min="3" max="3" width="148.42578125" customWidth="1"/>
    <col min="4" max="4" width="23.42578125" customWidth="1"/>
    <col min="5" max="5" width="17.42578125" customWidth="1"/>
    <col min="6" max="6" width="12.42578125" customWidth="1"/>
    <col min="7" max="7" width="17" customWidth="1"/>
    <col min="8" max="8" width="29.85546875" customWidth="1"/>
    <col min="9" max="9" width="44.140625" customWidth="1"/>
    <col min="10" max="10" width="110.7109375" customWidth="1"/>
    <col min="11" max="11" width="15.7109375" customWidth="1"/>
    <col min="12" max="12" width="12.5703125" bestFit="1" customWidth="1"/>
    <col min="13" max="13" width="11.5703125" bestFit="1" customWidth="1"/>
    <col min="14" max="14" width="23.28515625" customWidth="1"/>
    <col min="15" max="15" width="16.7109375" customWidth="1"/>
    <col min="16" max="16" width="17.42578125" customWidth="1"/>
    <col min="17" max="17" width="10.85546875" customWidth="1"/>
    <col min="20" max="20" width="28.7109375" customWidth="1"/>
    <col min="21" max="23" width="11.85546875" bestFit="1" customWidth="1"/>
  </cols>
  <sheetData>
    <row r="1" spans="1:19" s="156" customFormat="1" ht="20.25" customHeight="1" x14ac:dyDescent="0.25">
      <c r="A1" s="150" t="s">
        <v>4</v>
      </c>
      <c r="B1" s="150" t="s">
        <v>5</v>
      </c>
      <c r="C1" s="150" t="s">
        <v>6</v>
      </c>
      <c r="D1" s="151" t="s">
        <v>7</v>
      </c>
      <c r="E1" s="151" t="s">
        <v>8</v>
      </c>
      <c r="F1" s="151" t="s">
        <v>9</v>
      </c>
      <c r="G1" s="152" t="s">
        <v>10</v>
      </c>
      <c r="H1" s="153" t="s">
        <v>11</v>
      </c>
      <c r="I1" s="153" t="s">
        <v>12</v>
      </c>
      <c r="J1" s="151" t="s">
        <v>13</v>
      </c>
      <c r="K1" s="154"/>
      <c r="L1" s="154"/>
      <c r="M1" s="155"/>
      <c r="N1" s="95" t="s">
        <v>14</v>
      </c>
      <c r="O1" s="202" t="s">
        <v>15</v>
      </c>
      <c r="P1" s="202"/>
      <c r="Q1" s="202"/>
      <c r="R1" s="202"/>
      <c r="S1" s="202"/>
    </row>
    <row r="2" spans="1:19" s="105" customFormat="1" ht="20.25" customHeight="1" x14ac:dyDescent="0.25">
      <c r="A2" s="96" t="s">
        <v>16</v>
      </c>
      <c r="B2" s="96" t="s">
        <v>17</v>
      </c>
      <c r="C2" s="97"/>
      <c r="D2" s="98"/>
      <c r="E2" s="99"/>
      <c r="F2" s="98"/>
      <c r="G2" s="100"/>
      <c r="H2" s="101"/>
      <c r="I2" s="101"/>
      <c r="J2" s="101"/>
      <c r="K2" s="102"/>
      <c r="L2" s="102"/>
      <c r="M2" s="103"/>
      <c r="N2" s="104"/>
      <c r="O2" s="104"/>
      <c r="P2" s="104"/>
      <c r="Q2" s="104"/>
      <c r="R2" s="104"/>
    </row>
    <row r="3" spans="1:19" x14ac:dyDescent="0.25">
      <c r="B3" s="106" t="s">
        <v>18</v>
      </c>
    </row>
    <row r="4" spans="1:19" x14ac:dyDescent="0.25">
      <c r="A4" t="s">
        <v>19</v>
      </c>
      <c r="B4" s="86" t="s">
        <v>20</v>
      </c>
      <c r="C4" t="s">
        <v>21</v>
      </c>
      <c r="D4" s="7">
        <v>2205340</v>
      </c>
      <c r="E4" t="s">
        <v>22</v>
      </c>
      <c r="F4" t="s">
        <v>23</v>
      </c>
      <c r="G4" t="s">
        <v>24</v>
      </c>
      <c r="H4" t="s">
        <v>25</v>
      </c>
      <c r="I4" t="s">
        <v>26</v>
      </c>
      <c r="J4" t="s">
        <v>27</v>
      </c>
    </row>
    <row r="5" spans="1:19" x14ac:dyDescent="0.25">
      <c r="A5" t="s">
        <v>28</v>
      </c>
      <c r="B5" s="86" t="s">
        <v>29</v>
      </c>
      <c r="D5" s="107">
        <v>0</v>
      </c>
      <c r="E5" t="s">
        <v>22</v>
      </c>
      <c r="F5" t="s">
        <v>23</v>
      </c>
      <c r="G5" t="s">
        <v>24</v>
      </c>
    </row>
    <row r="6" spans="1:19" x14ac:dyDescent="0.25">
      <c r="B6" s="106" t="s">
        <v>30</v>
      </c>
      <c r="D6" s="7"/>
    </row>
    <row r="7" spans="1:19" x14ac:dyDescent="0.25">
      <c r="A7" t="s">
        <v>31</v>
      </c>
      <c r="B7" s="90" t="s">
        <v>32</v>
      </c>
      <c r="D7" s="108">
        <v>1018282</v>
      </c>
      <c r="E7" t="s">
        <v>22</v>
      </c>
      <c r="F7" t="s">
        <v>23</v>
      </c>
      <c r="G7" t="s">
        <v>24</v>
      </c>
      <c r="H7" t="s">
        <v>33</v>
      </c>
      <c r="I7" t="s">
        <v>34</v>
      </c>
      <c r="J7" t="s">
        <v>1088</v>
      </c>
    </row>
    <row r="8" spans="1:19" x14ac:dyDescent="0.25">
      <c r="A8" t="s">
        <v>35</v>
      </c>
      <c r="B8" s="86" t="s">
        <v>36</v>
      </c>
      <c r="C8" t="s">
        <v>21</v>
      </c>
      <c r="D8" s="7">
        <v>966524</v>
      </c>
      <c r="E8" t="s">
        <v>22</v>
      </c>
      <c r="H8" t="s">
        <v>25</v>
      </c>
      <c r="I8" t="s">
        <v>26</v>
      </c>
      <c r="J8" t="s">
        <v>37</v>
      </c>
    </row>
    <row r="9" spans="1:19" x14ac:dyDescent="0.25">
      <c r="B9" s="106" t="s">
        <v>38</v>
      </c>
    </row>
    <row r="10" spans="1:19" x14ac:dyDescent="0.25">
      <c r="A10" t="s">
        <v>39</v>
      </c>
      <c r="B10" s="86" t="s">
        <v>40</v>
      </c>
      <c r="D10" s="7">
        <v>220534</v>
      </c>
      <c r="E10" t="s">
        <v>22</v>
      </c>
      <c r="F10" t="s">
        <v>23</v>
      </c>
      <c r="G10" t="s">
        <v>24</v>
      </c>
      <c r="H10" t="s">
        <v>41</v>
      </c>
      <c r="I10" t="s">
        <v>42</v>
      </c>
      <c r="J10" t="s">
        <v>43</v>
      </c>
    </row>
    <row r="11" spans="1:19" s="117" customFormat="1" ht="20.25" customHeight="1" x14ac:dyDescent="0.25">
      <c r="A11" s="109"/>
      <c r="B11" s="109" t="s">
        <v>44</v>
      </c>
      <c r="C11" s="110"/>
      <c r="D11" s="111"/>
      <c r="E11" s="112"/>
      <c r="F11" s="111"/>
      <c r="G11" s="113"/>
      <c r="H11" s="113"/>
      <c r="I11" s="113"/>
      <c r="J11" s="114"/>
      <c r="K11" s="113"/>
      <c r="L11" s="113"/>
      <c r="M11" s="115"/>
      <c r="N11" s="116"/>
      <c r="O11" s="116"/>
      <c r="P11" s="116"/>
      <c r="Q11" s="116"/>
      <c r="R11" s="116"/>
    </row>
    <row r="12" spans="1:19" x14ac:dyDescent="0.25">
      <c r="B12" s="106" t="s">
        <v>18</v>
      </c>
    </row>
    <row r="13" spans="1:19" x14ac:dyDescent="0.25">
      <c r="A13" t="s">
        <v>31</v>
      </c>
      <c r="B13" s="86" t="s">
        <v>45</v>
      </c>
      <c r="D13" s="7">
        <v>1018282</v>
      </c>
      <c r="E13" t="s">
        <v>22</v>
      </c>
      <c r="F13" t="s">
        <v>23</v>
      </c>
      <c r="G13" t="s">
        <v>24</v>
      </c>
      <c r="H13" t="s">
        <v>33</v>
      </c>
      <c r="I13" t="s">
        <v>34</v>
      </c>
      <c r="J13" t="s">
        <v>1088</v>
      </c>
    </row>
    <row r="14" spans="1:19" x14ac:dyDescent="0.25">
      <c r="A14" t="s">
        <v>46</v>
      </c>
      <c r="B14" s="86" t="s">
        <v>47</v>
      </c>
      <c r="D14" s="7"/>
    </row>
    <row r="15" spans="1:19" x14ac:dyDescent="0.25">
      <c r="B15" s="106" t="s">
        <v>30</v>
      </c>
    </row>
    <row r="16" spans="1:19" x14ac:dyDescent="0.25">
      <c r="A16" t="s">
        <v>48</v>
      </c>
      <c r="B16" s="90" t="s">
        <v>49</v>
      </c>
      <c r="D16" s="7">
        <v>916453.8</v>
      </c>
      <c r="E16" t="s">
        <v>22</v>
      </c>
      <c r="F16" t="s">
        <v>23</v>
      </c>
      <c r="G16" t="s">
        <v>24</v>
      </c>
      <c r="H16" t="s">
        <v>33</v>
      </c>
      <c r="J16" t="s">
        <v>50</v>
      </c>
    </row>
    <row r="17" spans="1:18" x14ac:dyDescent="0.25">
      <c r="A17" t="s">
        <v>51</v>
      </c>
      <c r="B17" t="s">
        <v>986</v>
      </c>
      <c r="D17" s="7">
        <v>101828.20000000001</v>
      </c>
      <c r="E17" t="s">
        <v>22</v>
      </c>
      <c r="F17" t="s">
        <v>23</v>
      </c>
      <c r="G17" t="s">
        <v>53</v>
      </c>
      <c r="H17" t="s">
        <v>33</v>
      </c>
      <c r="I17" t="s">
        <v>54</v>
      </c>
      <c r="J17" t="s">
        <v>55</v>
      </c>
    </row>
    <row r="18" spans="1:18" x14ac:dyDescent="0.25">
      <c r="A18" t="s">
        <v>56</v>
      </c>
      <c r="B18" t="s">
        <v>57</v>
      </c>
      <c r="D18" s="7"/>
    </row>
    <row r="19" spans="1:18" x14ac:dyDescent="0.25">
      <c r="B19" s="106" t="s">
        <v>38</v>
      </c>
    </row>
    <row r="20" spans="1:18" x14ac:dyDescent="0.25">
      <c r="B20" s="106"/>
    </row>
    <row r="21" spans="1:18" s="105" customFormat="1" ht="20.25" customHeight="1" x14ac:dyDescent="0.25">
      <c r="A21" s="96" t="s">
        <v>58</v>
      </c>
      <c r="B21" s="96" t="s">
        <v>59</v>
      </c>
      <c r="C21" s="97"/>
      <c r="D21" s="98"/>
      <c r="E21" s="99"/>
      <c r="F21" s="98"/>
      <c r="G21" s="100"/>
      <c r="H21" s="101"/>
      <c r="I21" s="101"/>
      <c r="J21" s="101"/>
      <c r="K21" s="102"/>
      <c r="L21" s="102"/>
      <c r="M21" s="103"/>
      <c r="N21" s="104"/>
      <c r="O21" s="104"/>
      <c r="P21" s="104"/>
      <c r="Q21" s="104"/>
      <c r="R21" s="104"/>
    </row>
    <row r="22" spans="1:18" x14ac:dyDescent="0.25">
      <c r="B22" s="106" t="s">
        <v>18</v>
      </c>
    </row>
    <row r="23" spans="1:18" x14ac:dyDescent="0.25">
      <c r="A23" t="s">
        <v>48</v>
      </c>
      <c r="B23" t="s">
        <v>49</v>
      </c>
      <c r="D23" s="7">
        <v>916453.8</v>
      </c>
      <c r="E23" t="s">
        <v>22</v>
      </c>
      <c r="F23" t="s">
        <v>23</v>
      </c>
      <c r="G23" t="s">
        <v>24</v>
      </c>
      <c r="H23" t="s">
        <v>33</v>
      </c>
      <c r="J23" t="s">
        <v>50</v>
      </c>
    </row>
    <row r="24" spans="1:18" x14ac:dyDescent="0.25">
      <c r="A24" t="s">
        <v>60</v>
      </c>
      <c r="B24" t="s">
        <v>61</v>
      </c>
      <c r="C24" t="s">
        <v>62</v>
      </c>
      <c r="D24" s="7">
        <v>449765</v>
      </c>
      <c r="E24" t="s">
        <v>63</v>
      </c>
      <c r="F24" s="9" t="s">
        <v>23</v>
      </c>
      <c r="G24" s="9" t="s">
        <v>64</v>
      </c>
      <c r="H24" s="9" t="s">
        <v>25</v>
      </c>
      <c r="I24" t="s">
        <v>26</v>
      </c>
    </row>
    <row r="25" spans="1:18" x14ac:dyDescent="0.25">
      <c r="B25" s="106" t="s">
        <v>30</v>
      </c>
    </row>
    <row r="26" spans="1:18" x14ac:dyDescent="0.25">
      <c r="A26" t="s">
        <v>65</v>
      </c>
      <c r="B26" t="s">
        <v>66</v>
      </c>
      <c r="C26" s="7"/>
      <c r="D26" s="7">
        <v>273243.76</v>
      </c>
      <c r="E26" t="s">
        <v>63</v>
      </c>
      <c r="F26" s="9" t="s">
        <v>23</v>
      </c>
      <c r="G26" s="9" t="s">
        <v>24</v>
      </c>
      <c r="H26" t="s">
        <v>33</v>
      </c>
      <c r="I26" t="s">
        <v>34</v>
      </c>
      <c r="J26" t="s">
        <v>1089</v>
      </c>
    </row>
    <row r="27" spans="1:18" x14ac:dyDescent="0.25">
      <c r="A27" t="s">
        <v>67</v>
      </c>
      <c r="B27" t="s">
        <v>68</v>
      </c>
      <c r="D27" s="7">
        <v>1092975.04</v>
      </c>
      <c r="E27" t="s">
        <v>63</v>
      </c>
      <c r="F27" s="9" t="s">
        <v>23</v>
      </c>
      <c r="G27" s="9" t="s">
        <v>24</v>
      </c>
      <c r="H27" t="s">
        <v>41</v>
      </c>
      <c r="I27" t="s">
        <v>42</v>
      </c>
      <c r="J27" t="s">
        <v>1090</v>
      </c>
    </row>
    <row r="28" spans="1:18" x14ac:dyDescent="0.25">
      <c r="A28" t="s">
        <v>69</v>
      </c>
      <c r="B28" t="s">
        <v>70</v>
      </c>
      <c r="D28" s="107">
        <v>0</v>
      </c>
      <c r="E28" t="s">
        <v>63</v>
      </c>
      <c r="F28" s="9" t="s">
        <v>23</v>
      </c>
      <c r="G28" s="9" t="s">
        <v>24</v>
      </c>
      <c r="H28" t="s">
        <v>41</v>
      </c>
      <c r="I28" t="s">
        <v>42</v>
      </c>
      <c r="J28" t="s">
        <v>42</v>
      </c>
    </row>
    <row r="29" spans="1:18" x14ac:dyDescent="0.25">
      <c r="B29" s="106" t="s">
        <v>38</v>
      </c>
    </row>
    <row r="31" spans="1:18" s="117" customFormat="1" ht="20.25" customHeight="1" x14ac:dyDescent="0.25">
      <c r="A31" s="109"/>
      <c r="B31" s="109" t="s">
        <v>71</v>
      </c>
      <c r="C31" s="110"/>
      <c r="D31" s="111"/>
      <c r="E31" s="112"/>
      <c r="F31" s="111"/>
      <c r="G31" s="113"/>
      <c r="H31" s="113"/>
      <c r="I31" s="113"/>
      <c r="J31" s="114"/>
      <c r="K31" s="113"/>
      <c r="L31" s="113"/>
      <c r="M31" s="115"/>
      <c r="N31" s="116"/>
      <c r="O31" s="116"/>
      <c r="P31" s="116"/>
      <c r="Q31" s="116"/>
      <c r="R31" s="116"/>
    </row>
    <row r="32" spans="1:18" x14ac:dyDescent="0.25">
      <c r="B32" s="106" t="s">
        <v>18</v>
      </c>
    </row>
    <row r="33" spans="1:18" x14ac:dyDescent="0.25">
      <c r="A33" t="s">
        <v>69</v>
      </c>
      <c r="B33" t="s">
        <v>70</v>
      </c>
      <c r="D33" s="107">
        <v>0</v>
      </c>
      <c r="E33" t="s">
        <v>63</v>
      </c>
      <c r="F33" s="9" t="s">
        <v>23</v>
      </c>
      <c r="G33" s="9" t="s">
        <v>24</v>
      </c>
      <c r="H33" t="s">
        <v>41</v>
      </c>
      <c r="I33" t="s">
        <v>42</v>
      </c>
    </row>
    <row r="34" spans="1:18" x14ac:dyDescent="0.25">
      <c r="A34" t="s">
        <v>72</v>
      </c>
      <c r="B34" t="s">
        <v>73</v>
      </c>
      <c r="D34" s="107"/>
      <c r="F34" s="9"/>
      <c r="G34" s="9"/>
    </row>
    <row r="35" spans="1:18" x14ac:dyDescent="0.25">
      <c r="B35" s="106" t="s">
        <v>30</v>
      </c>
    </row>
    <row r="36" spans="1:18" ht="19.5" customHeight="1" x14ac:dyDescent="0.25">
      <c r="A36" s="9" t="s">
        <v>78</v>
      </c>
      <c r="B36" s="9" t="s">
        <v>74</v>
      </c>
      <c r="C36" s="9" t="s">
        <v>75</v>
      </c>
      <c r="D36" s="19">
        <v>1608262.0197044336</v>
      </c>
      <c r="E36" s="9" t="s">
        <v>22</v>
      </c>
      <c r="F36" s="9" t="s">
        <v>23</v>
      </c>
      <c r="G36" s="9" t="s">
        <v>76</v>
      </c>
      <c r="H36" s="9" t="s">
        <v>25</v>
      </c>
      <c r="I36" s="9" t="s">
        <v>77</v>
      </c>
      <c r="J36" s="9" t="s">
        <v>1100</v>
      </c>
    </row>
    <row r="37" spans="1:18" x14ac:dyDescent="0.25">
      <c r="A37" t="s">
        <v>987</v>
      </c>
      <c r="B37" t="s">
        <v>79</v>
      </c>
      <c r="D37" s="20">
        <v>404135.26822103234</v>
      </c>
      <c r="E37" t="s">
        <v>22</v>
      </c>
      <c r="F37" s="9" t="s">
        <v>23</v>
      </c>
      <c r="G37" t="s">
        <v>80</v>
      </c>
      <c r="H37" t="s">
        <v>33</v>
      </c>
      <c r="I37" t="s">
        <v>81</v>
      </c>
      <c r="J37" t="s">
        <v>1101</v>
      </c>
      <c r="K37" s="20"/>
    </row>
    <row r="38" spans="1:18" x14ac:dyDescent="0.25">
      <c r="A38" t="s">
        <v>988</v>
      </c>
      <c r="B38" t="s">
        <v>83</v>
      </c>
      <c r="D38" s="20">
        <v>70916.313758867007</v>
      </c>
      <c r="E38" t="s">
        <v>22</v>
      </c>
      <c r="F38" s="9" t="s">
        <v>23</v>
      </c>
      <c r="G38" t="s">
        <v>80</v>
      </c>
      <c r="H38" t="s">
        <v>33</v>
      </c>
      <c r="I38" t="s">
        <v>81</v>
      </c>
      <c r="J38" t="s">
        <v>1102</v>
      </c>
    </row>
    <row r="39" spans="1:18" x14ac:dyDescent="0.25">
      <c r="A39" t="s">
        <v>989</v>
      </c>
      <c r="B39" t="s">
        <v>85</v>
      </c>
      <c r="D39" s="20">
        <v>79654.00131192118</v>
      </c>
      <c r="E39" t="s">
        <v>22</v>
      </c>
      <c r="F39" s="9" t="s">
        <v>23</v>
      </c>
      <c r="G39" t="s">
        <v>80</v>
      </c>
      <c r="H39" t="s">
        <v>33</v>
      </c>
      <c r="I39" t="s">
        <v>81</v>
      </c>
      <c r="J39" t="s">
        <v>1103</v>
      </c>
    </row>
    <row r="40" spans="1:18" x14ac:dyDescent="0.25">
      <c r="A40" t="s">
        <v>990</v>
      </c>
      <c r="B40" t="s">
        <v>87</v>
      </c>
      <c r="D40" s="20">
        <v>12820.145814215342</v>
      </c>
      <c r="E40" t="s">
        <v>22</v>
      </c>
      <c r="F40" s="9" t="s">
        <v>23</v>
      </c>
      <c r="G40" t="s">
        <v>80</v>
      </c>
      <c r="H40" t="s">
        <v>33</v>
      </c>
      <c r="I40" t="s">
        <v>81</v>
      </c>
      <c r="J40" t="s">
        <v>1104</v>
      </c>
    </row>
    <row r="41" spans="1:18" x14ac:dyDescent="0.25">
      <c r="B41" s="106" t="s">
        <v>38</v>
      </c>
    </row>
    <row r="43" spans="1:18" s="105" customFormat="1" ht="20.25" customHeight="1" x14ac:dyDescent="0.25">
      <c r="A43" s="96" t="s">
        <v>88</v>
      </c>
      <c r="B43" s="96" t="s">
        <v>89</v>
      </c>
      <c r="C43" s="97"/>
      <c r="D43" s="98"/>
      <c r="E43" s="99"/>
      <c r="F43" s="98"/>
      <c r="G43" s="100"/>
      <c r="H43" s="101"/>
      <c r="I43" s="101"/>
      <c r="J43" s="101"/>
      <c r="K43" s="102"/>
      <c r="L43" s="102"/>
      <c r="M43" s="103"/>
      <c r="N43" s="104"/>
      <c r="O43" s="104"/>
      <c r="P43" s="104"/>
      <c r="Q43" s="104"/>
      <c r="R43" s="104"/>
    </row>
    <row r="44" spans="1:18" x14ac:dyDescent="0.25">
      <c r="B44" s="106" t="s">
        <v>18</v>
      </c>
    </row>
    <row r="45" spans="1:18" s="9" customFormat="1" ht="24" customHeight="1" x14ac:dyDescent="0.25">
      <c r="A45" s="9" t="s">
        <v>78</v>
      </c>
      <c r="B45" s="9" t="s">
        <v>74</v>
      </c>
      <c r="C45" s="9" t="s">
        <v>75</v>
      </c>
      <c r="D45" s="19">
        <v>1608262.0197044336</v>
      </c>
      <c r="E45" s="9" t="s">
        <v>22</v>
      </c>
      <c r="F45" s="9" t="s">
        <v>23</v>
      </c>
      <c r="G45" s="9" t="s">
        <v>76</v>
      </c>
      <c r="H45" s="9" t="s">
        <v>25</v>
      </c>
      <c r="I45" s="9" t="s">
        <v>77</v>
      </c>
      <c r="J45" s="9" t="s">
        <v>1100</v>
      </c>
    </row>
    <row r="46" spans="1:18" x14ac:dyDescent="0.25">
      <c r="A46" t="s">
        <v>987</v>
      </c>
      <c r="B46" t="s">
        <v>79</v>
      </c>
      <c r="D46" s="108">
        <v>404135.26822103234</v>
      </c>
      <c r="E46" t="s">
        <v>22</v>
      </c>
      <c r="F46" s="9" t="s">
        <v>23</v>
      </c>
      <c r="G46" t="s">
        <v>80</v>
      </c>
      <c r="H46" t="s">
        <v>33</v>
      </c>
      <c r="I46" t="s">
        <v>81</v>
      </c>
      <c r="J46" t="s">
        <v>1101</v>
      </c>
      <c r="K46" s="20"/>
    </row>
    <row r="47" spans="1:18" x14ac:dyDescent="0.25">
      <c r="A47" t="s">
        <v>988</v>
      </c>
      <c r="B47" t="s">
        <v>83</v>
      </c>
      <c r="D47" s="108">
        <v>70916.313758867007</v>
      </c>
      <c r="E47" t="s">
        <v>22</v>
      </c>
      <c r="F47" s="9" t="s">
        <v>23</v>
      </c>
      <c r="G47" t="s">
        <v>80</v>
      </c>
      <c r="H47" t="s">
        <v>33</v>
      </c>
      <c r="I47" t="s">
        <v>81</v>
      </c>
      <c r="J47" t="s">
        <v>1102</v>
      </c>
    </row>
    <row r="48" spans="1:18" x14ac:dyDescent="0.25">
      <c r="A48" t="s">
        <v>989</v>
      </c>
      <c r="B48" t="s">
        <v>85</v>
      </c>
      <c r="D48" s="108">
        <v>79654.00131192118</v>
      </c>
      <c r="E48" t="s">
        <v>22</v>
      </c>
      <c r="F48" s="9" t="s">
        <v>23</v>
      </c>
      <c r="G48" t="s">
        <v>80</v>
      </c>
      <c r="H48" t="s">
        <v>33</v>
      </c>
      <c r="I48" t="s">
        <v>81</v>
      </c>
      <c r="J48" t="s">
        <v>1103</v>
      </c>
    </row>
    <row r="49" spans="1:13" x14ac:dyDescent="0.25">
      <c r="A49" t="s">
        <v>990</v>
      </c>
      <c r="B49" t="s">
        <v>87</v>
      </c>
      <c r="D49" s="108">
        <v>12820.145814215342</v>
      </c>
      <c r="E49" t="s">
        <v>22</v>
      </c>
      <c r="F49" s="9" t="s">
        <v>23</v>
      </c>
      <c r="G49" t="s">
        <v>80</v>
      </c>
      <c r="H49" t="s">
        <v>33</v>
      </c>
      <c r="I49" t="s">
        <v>81</v>
      </c>
      <c r="J49" t="s">
        <v>1104</v>
      </c>
    </row>
    <row r="50" spans="1:13" s="17" customFormat="1" ht="18.600000000000001" customHeight="1" x14ac:dyDescent="0.25">
      <c r="A50" s="9" t="s">
        <v>92</v>
      </c>
      <c r="B50" s="9" t="s">
        <v>90</v>
      </c>
      <c r="C50" s="9" t="s">
        <v>91</v>
      </c>
      <c r="D50" s="19">
        <v>30273623.5</v>
      </c>
      <c r="E50" s="9" t="s">
        <v>22</v>
      </c>
      <c r="F50" s="9" t="s">
        <v>23</v>
      </c>
      <c r="G50" t="s">
        <v>24</v>
      </c>
      <c r="H50" s="9" t="s">
        <v>25</v>
      </c>
      <c r="I50" s="9" t="s">
        <v>26</v>
      </c>
      <c r="J50" s="8"/>
      <c r="K50" s="19"/>
    </row>
    <row r="51" spans="1:13" x14ac:dyDescent="0.25">
      <c r="A51" t="s">
        <v>991</v>
      </c>
      <c r="B51" t="s">
        <v>93</v>
      </c>
      <c r="C51" s="20"/>
      <c r="D51" s="20">
        <v>7607366.712199999</v>
      </c>
      <c r="E51" t="s">
        <v>22</v>
      </c>
      <c r="F51" t="s">
        <v>23</v>
      </c>
      <c r="G51" t="s">
        <v>1105</v>
      </c>
      <c r="H51" t="s">
        <v>33</v>
      </c>
      <c r="I51" t="s">
        <v>81</v>
      </c>
      <c r="J51" t="s">
        <v>1095</v>
      </c>
      <c r="K51" s="20"/>
    </row>
    <row r="52" spans="1:13" x14ac:dyDescent="0.25">
      <c r="A52" t="s">
        <v>992</v>
      </c>
      <c r="B52" t="s">
        <v>95</v>
      </c>
      <c r="D52" s="20">
        <v>1334915.4282325001</v>
      </c>
      <c r="E52" t="s">
        <v>22</v>
      </c>
      <c r="F52" t="s">
        <v>23</v>
      </c>
      <c r="G52" t="s">
        <v>1105</v>
      </c>
      <c r="H52" t="s">
        <v>33</v>
      </c>
      <c r="I52" t="s">
        <v>81</v>
      </c>
      <c r="J52" t="s">
        <v>1096</v>
      </c>
    </row>
    <row r="53" spans="1:13" x14ac:dyDescent="0.25">
      <c r="A53" t="s">
        <v>993</v>
      </c>
      <c r="B53" t="s">
        <v>97</v>
      </c>
      <c r="D53" s="20">
        <v>1499392.0247079998</v>
      </c>
      <c r="E53" t="s">
        <v>22</v>
      </c>
      <c r="F53" t="s">
        <v>23</v>
      </c>
      <c r="G53" t="s">
        <v>1105</v>
      </c>
      <c r="H53" t="s">
        <v>33</v>
      </c>
      <c r="I53" t="s">
        <v>81</v>
      </c>
      <c r="J53" t="s">
        <v>1097</v>
      </c>
    </row>
    <row r="54" spans="1:13" x14ac:dyDescent="0.25">
      <c r="A54" t="s">
        <v>994</v>
      </c>
      <c r="B54" t="s">
        <v>99</v>
      </c>
      <c r="D54" s="20">
        <v>241324.02732857145</v>
      </c>
      <c r="E54" t="s">
        <v>22</v>
      </c>
      <c r="F54" t="s">
        <v>23</v>
      </c>
      <c r="G54" t="s">
        <v>1105</v>
      </c>
      <c r="H54" t="s">
        <v>33</v>
      </c>
      <c r="I54" t="s">
        <v>81</v>
      </c>
      <c r="J54" t="s">
        <v>1098</v>
      </c>
    </row>
    <row r="55" spans="1:13" x14ac:dyDescent="0.25">
      <c r="B55" s="106" t="s">
        <v>30</v>
      </c>
      <c r="G55" s="9"/>
    </row>
    <row r="56" spans="1:13" x14ac:dyDescent="0.25">
      <c r="A56" t="s">
        <v>995</v>
      </c>
      <c r="B56" t="s">
        <v>101</v>
      </c>
      <c r="D56" s="108">
        <v>5949563.5919514662</v>
      </c>
      <c r="E56" t="s">
        <v>22</v>
      </c>
      <c r="F56" t="s">
        <v>23</v>
      </c>
      <c r="G56" t="s">
        <v>24</v>
      </c>
      <c r="H56" t="s">
        <v>33</v>
      </c>
      <c r="I56" t="s">
        <v>34</v>
      </c>
      <c r="J56" t="s">
        <v>1089</v>
      </c>
      <c r="K56" s="20"/>
      <c r="L56" s="118"/>
    </row>
    <row r="57" spans="1:13" x14ac:dyDescent="0.25">
      <c r="A57" t="s">
        <v>996</v>
      </c>
      <c r="B57" t="s">
        <v>103</v>
      </c>
      <c r="D57" s="108">
        <v>1044009.6462563672</v>
      </c>
      <c r="E57" t="s">
        <v>22</v>
      </c>
      <c r="F57" t="s">
        <v>23</v>
      </c>
      <c r="G57" t="s">
        <v>24</v>
      </c>
      <c r="H57" t="s">
        <v>33</v>
      </c>
      <c r="I57" t="s">
        <v>34</v>
      </c>
      <c r="J57" t="s">
        <v>1089</v>
      </c>
    </row>
    <row r="58" spans="1:13" x14ac:dyDescent="0.25">
      <c r="A58" t="s">
        <v>997</v>
      </c>
      <c r="B58" t="s">
        <v>104</v>
      </c>
      <c r="D58" s="108">
        <v>1172643.3781559211</v>
      </c>
      <c r="E58" t="s">
        <v>22</v>
      </c>
      <c r="F58" t="s">
        <v>23</v>
      </c>
      <c r="G58" t="s">
        <v>24</v>
      </c>
      <c r="H58" t="s">
        <v>33</v>
      </c>
      <c r="I58" t="s">
        <v>34</v>
      </c>
      <c r="J58" t="s">
        <v>1089</v>
      </c>
    </row>
    <row r="59" spans="1:13" x14ac:dyDescent="0.25">
      <c r="A59" t="s">
        <v>998</v>
      </c>
      <c r="B59" t="s">
        <v>105</v>
      </c>
      <c r="D59" s="108">
        <v>188734.5123713582</v>
      </c>
      <c r="E59" t="s">
        <v>22</v>
      </c>
      <c r="F59" t="s">
        <v>23</v>
      </c>
      <c r="G59" t="s">
        <v>24</v>
      </c>
      <c r="H59" t="s">
        <v>33</v>
      </c>
      <c r="I59" t="s">
        <v>34</v>
      </c>
      <c r="J59" t="s">
        <v>1089</v>
      </c>
    </row>
    <row r="60" spans="1:13" x14ac:dyDescent="0.25">
      <c r="A60" t="s">
        <v>106</v>
      </c>
      <c r="B60" t="s">
        <v>107</v>
      </c>
      <c r="C60" s="119"/>
      <c r="D60" s="20">
        <v>412836.27266519994</v>
      </c>
      <c r="E60" t="s">
        <v>22</v>
      </c>
      <c r="F60" t="s">
        <v>23</v>
      </c>
      <c r="G60" s="9" t="s">
        <v>64</v>
      </c>
      <c r="H60" t="s">
        <v>33</v>
      </c>
      <c r="I60" t="s">
        <v>108</v>
      </c>
      <c r="J60" t="s">
        <v>109</v>
      </c>
      <c r="K60" s="20"/>
      <c r="L60" s="118"/>
    </row>
    <row r="61" spans="1:13" x14ac:dyDescent="0.25">
      <c r="A61" t="s">
        <v>110</v>
      </c>
      <c r="B61" t="s">
        <v>111</v>
      </c>
      <c r="C61" s="119"/>
      <c r="D61" s="20">
        <v>131878.25376805</v>
      </c>
      <c r="E61" t="s">
        <v>22</v>
      </c>
      <c r="F61" t="s">
        <v>23</v>
      </c>
      <c r="G61" t="s">
        <v>24</v>
      </c>
      <c r="H61" t="s">
        <v>33</v>
      </c>
      <c r="I61" t="s">
        <v>108</v>
      </c>
      <c r="J61" t="s">
        <v>112</v>
      </c>
    </row>
    <row r="62" spans="1:13" x14ac:dyDescent="0.25">
      <c r="A62" t="s">
        <v>113</v>
      </c>
      <c r="B62" t="s">
        <v>114</v>
      </c>
      <c r="C62" s="119"/>
      <c r="D62" s="20">
        <v>126144.4166477</v>
      </c>
      <c r="E62" t="s">
        <v>22</v>
      </c>
      <c r="F62" t="s">
        <v>23</v>
      </c>
      <c r="G62" t="s">
        <v>24</v>
      </c>
      <c r="H62" t="s">
        <v>33</v>
      </c>
      <c r="I62" t="s">
        <v>108</v>
      </c>
      <c r="J62" t="s">
        <v>115</v>
      </c>
    </row>
    <row r="63" spans="1:13" x14ac:dyDescent="0.25">
      <c r="A63" t="s">
        <v>116</v>
      </c>
      <c r="B63" t="s">
        <v>117</v>
      </c>
      <c r="C63" s="119"/>
      <c r="D63" s="20">
        <v>17201.511361049998</v>
      </c>
      <c r="E63" t="s">
        <v>22</v>
      </c>
      <c r="F63" t="s">
        <v>23</v>
      </c>
      <c r="G63" t="s">
        <v>24</v>
      </c>
      <c r="H63" t="s">
        <v>33</v>
      </c>
      <c r="I63" t="s">
        <v>108</v>
      </c>
      <c r="J63" t="s">
        <v>118</v>
      </c>
    </row>
    <row r="64" spans="1:13" x14ac:dyDescent="0.25">
      <c r="A64" t="s">
        <v>119</v>
      </c>
      <c r="B64" t="s">
        <v>1110</v>
      </c>
      <c r="C64" s="22"/>
      <c r="D64" s="108">
        <v>210162.59939200053</v>
      </c>
      <c r="E64" t="s">
        <v>22</v>
      </c>
      <c r="F64" t="s">
        <v>23</v>
      </c>
      <c r="G64" t="s">
        <v>24</v>
      </c>
      <c r="H64" t="s">
        <v>33</v>
      </c>
      <c r="I64" t="s">
        <v>108</v>
      </c>
      <c r="J64" t="s">
        <v>1106</v>
      </c>
      <c r="K64" s="20"/>
      <c r="L64" s="118"/>
      <c r="M64" s="7"/>
    </row>
    <row r="65" spans="1:18" x14ac:dyDescent="0.25">
      <c r="A65" t="s">
        <v>121</v>
      </c>
      <c r="B65" t="s">
        <v>1111</v>
      </c>
      <c r="C65" s="22"/>
      <c r="D65" s="108">
        <v>39415.09950160329</v>
      </c>
      <c r="E65" t="s">
        <v>22</v>
      </c>
      <c r="F65" t="s">
        <v>23</v>
      </c>
      <c r="G65" t="s">
        <v>24</v>
      </c>
      <c r="H65" t="s">
        <v>33</v>
      </c>
      <c r="I65" t="s">
        <v>108</v>
      </c>
      <c r="J65" t="s">
        <v>1107</v>
      </c>
      <c r="L65" s="7"/>
    </row>
    <row r="66" spans="1:18" x14ac:dyDescent="0.25">
      <c r="A66" t="s">
        <v>123</v>
      </c>
      <c r="B66" t="s">
        <v>1112</v>
      </c>
      <c r="C66" s="22"/>
      <c r="D66" s="108">
        <v>24966.669879605859</v>
      </c>
      <c r="E66" t="s">
        <v>22</v>
      </c>
      <c r="F66" t="s">
        <v>23</v>
      </c>
      <c r="G66" t="s">
        <v>24</v>
      </c>
      <c r="H66" t="s">
        <v>33</v>
      </c>
      <c r="I66" t="s">
        <v>108</v>
      </c>
      <c r="J66" t="s">
        <v>1108</v>
      </c>
      <c r="L66" s="7"/>
    </row>
    <row r="67" spans="1:18" x14ac:dyDescent="0.25">
      <c r="A67" t="s">
        <v>125</v>
      </c>
      <c r="B67" t="s">
        <v>1113</v>
      </c>
      <c r="C67" s="22"/>
      <c r="D67" s="108">
        <v>4663.8829605525352</v>
      </c>
      <c r="E67" t="s">
        <v>22</v>
      </c>
      <c r="F67" t="s">
        <v>23</v>
      </c>
      <c r="G67" t="s">
        <v>24</v>
      </c>
      <c r="H67" t="s">
        <v>33</v>
      </c>
      <c r="I67" t="s">
        <v>108</v>
      </c>
      <c r="J67" t="s">
        <v>1109</v>
      </c>
      <c r="L67" s="7"/>
    </row>
    <row r="68" spans="1:18" x14ac:dyDescent="0.25">
      <c r="A68" t="s">
        <v>128</v>
      </c>
      <c r="B68" t="s">
        <v>127</v>
      </c>
      <c r="C68" s="119"/>
      <c r="D68" s="20">
        <v>7387682.4225593507</v>
      </c>
      <c r="E68" t="s">
        <v>22</v>
      </c>
      <c r="F68" t="s">
        <v>23</v>
      </c>
      <c r="G68" t="s">
        <v>24</v>
      </c>
      <c r="H68" t="s">
        <v>33</v>
      </c>
      <c r="I68" t="s">
        <v>34</v>
      </c>
      <c r="J68" t="s">
        <v>1114</v>
      </c>
      <c r="K68" s="20"/>
      <c r="L68" s="118"/>
    </row>
    <row r="69" spans="1:18" x14ac:dyDescent="0.25">
      <c r="A69" t="s">
        <v>999</v>
      </c>
      <c r="B69" t="s">
        <v>129</v>
      </c>
      <c r="C69" s="20"/>
      <c r="D69" s="108">
        <v>5326564.7198942658</v>
      </c>
      <c r="E69" t="s">
        <v>22</v>
      </c>
      <c r="F69" t="s">
        <v>23</v>
      </c>
      <c r="G69" t="s">
        <v>24</v>
      </c>
      <c r="H69" t="s">
        <v>33</v>
      </c>
      <c r="I69" t="s">
        <v>34</v>
      </c>
      <c r="J69" t="s">
        <v>1115</v>
      </c>
    </row>
    <row r="70" spans="1:18" x14ac:dyDescent="0.25">
      <c r="A70" t="s">
        <v>1000</v>
      </c>
      <c r="B70" t="s">
        <v>131</v>
      </c>
      <c r="D70" s="20">
        <v>872716.29298671393</v>
      </c>
      <c r="E70" t="s">
        <v>22</v>
      </c>
      <c r="F70" t="s">
        <v>23</v>
      </c>
      <c r="G70" t="s">
        <v>24</v>
      </c>
      <c r="H70" t="s">
        <v>33</v>
      </c>
      <c r="I70" t="s">
        <v>34</v>
      </c>
      <c r="J70" t="s">
        <v>1116</v>
      </c>
    </row>
    <row r="71" spans="1:18" x14ac:dyDescent="0.25">
      <c r="A71" t="s">
        <v>1001</v>
      </c>
      <c r="B71" t="s">
        <v>133</v>
      </c>
      <c r="D71" s="20">
        <v>1021532.2916286152</v>
      </c>
      <c r="E71" t="s">
        <v>22</v>
      </c>
      <c r="F71" t="s">
        <v>23</v>
      </c>
      <c r="G71" t="s">
        <v>24</v>
      </c>
      <c r="H71" t="s">
        <v>33</v>
      </c>
      <c r="I71" t="s">
        <v>34</v>
      </c>
      <c r="J71" t="s">
        <v>1117</v>
      </c>
    </row>
    <row r="72" spans="1:18" x14ac:dyDescent="0.25">
      <c r="A72" t="s">
        <v>1002</v>
      </c>
      <c r="B72" t="s">
        <v>135</v>
      </c>
      <c r="C72" s="20"/>
      <c r="D72" s="7">
        <v>166869.11804975569</v>
      </c>
      <c r="E72" t="s">
        <v>22</v>
      </c>
      <c r="F72" t="s">
        <v>23</v>
      </c>
      <c r="G72" t="s">
        <v>24</v>
      </c>
      <c r="H72" t="s">
        <v>33</v>
      </c>
      <c r="I72" t="s">
        <v>34</v>
      </c>
      <c r="J72" t="s">
        <v>1118</v>
      </c>
    </row>
    <row r="73" spans="1:18" s="9" customFormat="1" ht="18.75" customHeight="1" x14ac:dyDescent="0.25">
      <c r="A73" s="9" t="s">
        <v>137</v>
      </c>
      <c r="B73" s="9" t="s">
        <v>136</v>
      </c>
      <c r="C73" s="9" t="s">
        <v>91</v>
      </c>
      <c r="D73" s="19">
        <v>8205513</v>
      </c>
      <c r="E73" s="9" t="s">
        <v>22</v>
      </c>
      <c r="F73" s="9" t="s">
        <v>23</v>
      </c>
      <c r="G73" t="s">
        <v>24</v>
      </c>
      <c r="H73" s="9" t="s">
        <v>25</v>
      </c>
      <c r="I73" s="9" t="s">
        <v>26</v>
      </c>
      <c r="J73" s="120"/>
    </row>
    <row r="74" spans="1:18" x14ac:dyDescent="0.25">
      <c r="A74" t="s">
        <v>1003</v>
      </c>
      <c r="B74" t="s">
        <v>138</v>
      </c>
      <c r="D74" s="7">
        <v>2061938.388469565</v>
      </c>
      <c r="E74" t="s">
        <v>22</v>
      </c>
      <c r="F74" t="s">
        <v>23</v>
      </c>
      <c r="G74" t="s">
        <v>1105</v>
      </c>
      <c r="H74" t="s">
        <v>33</v>
      </c>
      <c r="I74" t="s">
        <v>81</v>
      </c>
      <c r="J74" t="s">
        <v>1091</v>
      </c>
      <c r="K74" s="20"/>
    </row>
    <row r="75" spans="1:18" x14ac:dyDescent="0.25">
      <c r="A75" t="s">
        <v>1004</v>
      </c>
      <c r="B75" t="s">
        <v>140</v>
      </c>
      <c r="D75" s="7">
        <v>361822.09573500004</v>
      </c>
      <c r="E75" t="s">
        <v>22</v>
      </c>
      <c r="F75" t="s">
        <v>23</v>
      </c>
      <c r="G75" t="s">
        <v>1105</v>
      </c>
      <c r="H75" t="s">
        <v>33</v>
      </c>
      <c r="I75" t="s">
        <v>81</v>
      </c>
      <c r="J75" t="s">
        <v>1092</v>
      </c>
    </row>
    <row r="76" spans="1:18" x14ac:dyDescent="0.25">
      <c r="A76" t="s">
        <v>1005</v>
      </c>
      <c r="B76" t="s">
        <v>142</v>
      </c>
      <c r="D76" s="7">
        <v>406402.64786399994</v>
      </c>
      <c r="E76" t="s">
        <v>22</v>
      </c>
      <c r="F76" t="s">
        <v>23</v>
      </c>
      <c r="G76" t="s">
        <v>1105</v>
      </c>
      <c r="H76" t="s">
        <v>33</v>
      </c>
      <c r="I76" t="s">
        <v>81</v>
      </c>
      <c r="J76" t="s">
        <v>1093</v>
      </c>
    </row>
    <row r="77" spans="1:18" x14ac:dyDescent="0.25">
      <c r="A77" t="s">
        <v>1006</v>
      </c>
      <c r="B77" t="s">
        <v>144</v>
      </c>
      <c r="D77" s="7">
        <v>65409.660771428578</v>
      </c>
      <c r="E77" t="s">
        <v>22</v>
      </c>
      <c r="F77" t="s">
        <v>23</v>
      </c>
      <c r="G77" t="s">
        <v>1105</v>
      </c>
      <c r="H77" t="s">
        <v>33</v>
      </c>
      <c r="I77" t="s">
        <v>81</v>
      </c>
      <c r="J77" t="s">
        <v>1094</v>
      </c>
    </row>
    <row r="78" spans="1:18" x14ac:dyDescent="0.25">
      <c r="B78" s="106" t="s">
        <v>38</v>
      </c>
    </row>
    <row r="80" spans="1:18" s="117" customFormat="1" ht="20.25" customHeight="1" x14ac:dyDescent="0.25">
      <c r="A80" s="109"/>
      <c r="B80" s="109" t="s">
        <v>145</v>
      </c>
      <c r="C80" s="110"/>
      <c r="D80" s="111"/>
      <c r="E80" s="112"/>
      <c r="F80" s="111"/>
      <c r="G80" s="113"/>
      <c r="H80" s="113"/>
      <c r="I80" s="113"/>
      <c r="J80" s="114"/>
      <c r="K80" s="113"/>
      <c r="L80" s="113"/>
      <c r="M80" s="115"/>
      <c r="N80" s="116"/>
      <c r="O80" s="116"/>
      <c r="P80" s="116"/>
      <c r="Q80" s="116"/>
      <c r="R80" s="116"/>
    </row>
    <row r="81" spans="1:11" x14ac:dyDescent="0.25">
      <c r="B81" s="106" t="s">
        <v>18</v>
      </c>
    </row>
    <row r="82" spans="1:11" x14ac:dyDescent="0.25">
      <c r="A82" t="s">
        <v>100</v>
      </c>
      <c r="B82" t="s">
        <v>146</v>
      </c>
      <c r="D82" s="20">
        <v>688060.4544419999</v>
      </c>
      <c r="E82" t="s">
        <v>22</v>
      </c>
      <c r="F82" t="s">
        <v>23</v>
      </c>
      <c r="G82" t="s">
        <v>24</v>
      </c>
      <c r="H82" t="s">
        <v>33</v>
      </c>
    </row>
    <row r="83" spans="1:11" x14ac:dyDescent="0.25">
      <c r="A83" t="s">
        <v>106</v>
      </c>
      <c r="B83" t="s">
        <v>147</v>
      </c>
      <c r="D83" s="20">
        <v>412836.27266519994</v>
      </c>
      <c r="E83" t="s">
        <v>22</v>
      </c>
      <c r="F83" t="s">
        <v>23</v>
      </c>
      <c r="G83" t="s">
        <v>24</v>
      </c>
      <c r="H83" t="s">
        <v>33</v>
      </c>
      <c r="I83" t="s">
        <v>108</v>
      </c>
      <c r="J83" t="s">
        <v>109</v>
      </c>
    </row>
    <row r="84" spans="1:11" x14ac:dyDescent="0.25">
      <c r="A84" t="s">
        <v>110</v>
      </c>
      <c r="B84" t="s">
        <v>148</v>
      </c>
      <c r="D84" s="108">
        <v>131878.25376805</v>
      </c>
      <c r="E84" t="s">
        <v>22</v>
      </c>
      <c r="F84" t="s">
        <v>23</v>
      </c>
      <c r="G84" t="s">
        <v>24</v>
      </c>
      <c r="H84" t="s">
        <v>33</v>
      </c>
      <c r="I84" t="s">
        <v>108</v>
      </c>
      <c r="J84" t="s">
        <v>112</v>
      </c>
    </row>
    <row r="85" spans="1:11" x14ac:dyDescent="0.25">
      <c r="A85" t="s">
        <v>113</v>
      </c>
      <c r="B85" t="s">
        <v>149</v>
      </c>
      <c r="D85" s="108">
        <v>126144.4166477</v>
      </c>
      <c r="E85" t="s">
        <v>22</v>
      </c>
      <c r="F85" t="s">
        <v>23</v>
      </c>
      <c r="G85" t="s">
        <v>24</v>
      </c>
      <c r="H85" t="s">
        <v>33</v>
      </c>
      <c r="I85" t="s">
        <v>108</v>
      </c>
      <c r="J85" t="s">
        <v>115</v>
      </c>
    </row>
    <row r="86" spans="1:11" x14ac:dyDescent="0.25">
      <c r="A86" t="s">
        <v>116</v>
      </c>
      <c r="B86" t="s">
        <v>150</v>
      </c>
      <c r="D86" s="108">
        <v>17201.511361049998</v>
      </c>
      <c r="E86" t="s">
        <v>22</v>
      </c>
      <c r="F86" t="s">
        <v>23</v>
      </c>
      <c r="G86" t="s">
        <v>24</v>
      </c>
      <c r="H86" t="s">
        <v>33</v>
      </c>
      <c r="I86" t="s">
        <v>108</v>
      </c>
      <c r="J86" t="s">
        <v>118</v>
      </c>
    </row>
    <row r="87" spans="1:11" x14ac:dyDescent="0.25">
      <c r="B87" s="106" t="s">
        <v>30</v>
      </c>
    </row>
    <row r="88" spans="1:11" x14ac:dyDescent="0.25">
      <c r="A88" t="s">
        <v>1276</v>
      </c>
      <c r="B88" t="s">
        <v>151</v>
      </c>
      <c r="C88" s="118"/>
      <c r="D88" s="20">
        <v>688060.4544419999</v>
      </c>
      <c r="J88" t="s">
        <v>152</v>
      </c>
      <c r="K88" s="20"/>
    </row>
    <row r="89" spans="1:11" x14ac:dyDescent="0.25">
      <c r="A89" t="s">
        <v>153</v>
      </c>
      <c r="B89" t="s">
        <v>154</v>
      </c>
      <c r="D89" s="20">
        <v>412836.27266519994</v>
      </c>
      <c r="E89" t="s">
        <v>22</v>
      </c>
      <c r="F89" t="s">
        <v>23</v>
      </c>
      <c r="G89" t="s">
        <v>24</v>
      </c>
      <c r="H89" t="s">
        <v>33</v>
      </c>
      <c r="I89" t="s">
        <v>177</v>
      </c>
      <c r="J89" t="s">
        <v>1289</v>
      </c>
    </row>
    <row r="90" spans="1:11" x14ac:dyDescent="0.25">
      <c r="A90" t="s">
        <v>155</v>
      </c>
      <c r="B90" t="s">
        <v>156</v>
      </c>
      <c r="D90" s="20">
        <v>131878.25376805</v>
      </c>
      <c r="E90" t="s">
        <v>22</v>
      </c>
      <c r="F90" t="s">
        <v>23</v>
      </c>
      <c r="G90" t="s">
        <v>24</v>
      </c>
      <c r="H90" t="s">
        <v>33</v>
      </c>
      <c r="I90" t="s">
        <v>177</v>
      </c>
      <c r="J90" t="s">
        <v>1290</v>
      </c>
    </row>
    <row r="91" spans="1:11" x14ac:dyDescent="0.25">
      <c r="A91" t="s">
        <v>157</v>
      </c>
      <c r="B91" t="s">
        <v>158</v>
      </c>
      <c r="D91" s="20">
        <v>126144.4166477</v>
      </c>
      <c r="E91" t="s">
        <v>22</v>
      </c>
      <c r="F91" t="s">
        <v>23</v>
      </c>
      <c r="G91" t="s">
        <v>24</v>
      </c>
      <c r="H91" t="s">
        <v>33</v>
      </c>
      <c r="I91" t="s">
        <v>177</v>
      </c>
      <c r="J91" t="s">
        <v>1291</v>
      </c>
    </row>
    <row r="92" spans="1:11" x14ac:dyDescent="0.25">
      <c r="A92" t="s">
        <v>159</v>
      </c>
      <c r="B92" t="s">
        <v>160</v>
      </c>
      <c r="D92" s="20">
        <v>17201.511361049998</v>
      </c>
      <c r="E92" t="s">
        <v>22</v>
      </c>
      <c r="F92" t="s">
        <v>23</v>
      </c>
      <c r="G92" t="s">
        <v>24</v>
      </c>
      <c r="H92" t="s">
        <v>33</v>
      </c>
      <c r="I92" t="s">
        <v>177</v>
      </c>
      <c r="J92" t="s">
        <v>1292</v>
      </c>
    </row>
    <row r="93" spans="1:11" x14ac:dyDescent="0.25">
      <c r="A93" t="s">
        <v>1277</v>
      </c>
      <c r="B93" s="90" t="s">
        <v>161</v>
      </c>
      <c r="C93" t="s">
        <v>162</v>
      </c>
      <c r="D93" s="7">
        <v>6092367</v>
      </c>
      <c r="E93" s="9" t="s">
        <v>22</v>
      </c>
      <c r="F93" s="9" t="s">
        <v>23</v>
      </c>
      <c r="G93" s="9" t="s">
        <v>24</v>
      </c>
      <c r="H93" s="9" t="s">
        <v>25</v>
      </c>
      <c r="I93" s="9" t="s">
        <v>26</v>
      </c>
      <c r="J93" s="9" t="s">
        <v>163</v>
      </c>
    </row>
    <row r="94" spans="1:11" x14ac:dyDescent="0.25">
      <c r="A94" t="s">
        <v>1277</v>
      </c>
      <c r="B94" s="90" t="s">
        <v>161</v>
      </c>
      <c r="C94" s="20"/>
      <c r="D94" s="20">
        <v>150428.8148148148</v>
      </c>
      <c r="E94" t="s">
        <v>164</v>
      </c>
      <c r="F94" s="9"/>
      <c r="G94" s="9"/>
    </row>
    <row r="95" spans="1:11" x14ac:dyDescent="0.25">
      <c r="A95" t="s">
        <v>165</v>
      </c>
      <c r="B95" s="90" t="s">
        <v>166</v>
      </c>
      <c r="C95" s="23"/>
      <c r="D95" s="20">
        <v>49914.704597177973</v>
      </c>
      <c r="E95" s="9" t="s">
        <v>22</v>
      </c>
      <c r="F95" s="9" t="s">
        <v>23</v>
      </c>
      <c r="G95" s="9" t="s">
        <v>24</v>
      </c>
      <c r="H95" t="s">
        <v>33</v>
      </c>
      <c r="I95" s="9" t="s">
        <v>167</v>
      </c>
      <c r="J95" s="9" t="s">
        <v>1272</v>
      </c>
    </row>
    <row r="96" spans="1:11" x14ac:dyDescent="0.25">
      <c r="A96" t="s">
        <v>168</v>
      </c>
      <c r="B96" s="90" t="s">
        <v>169</v>
      </c>
      <c r="C96" s="23"/>
      <c r="D96" s="20">
        <v>15944.975079654076</v>
      </c>
      <c r="E96" s="9" t="s">
        <v>22</v>
      </c>
      <c r="F96" s="9" t="s">
        <v>23</v>
      </c>
      <c r="G96" s="9" t="s">
        <v>24</v>
      </c>
      <c r="H96" t="s">
        <v>33</v>
      </c>
      <c r="I96" s="9" t="s">
        <v>167</v>
      </c>
      <c r="J96" s="9" t="s">
        <v>1273</v>
      </c>
    </row>
    <row r="97" spans="1:18" x14ac:dyDescent="0.25">
      <c r="A97" t="s">
        <v>170</v>
      </c>
      <c r="B97" s="90" t="s">
        <v>171</v>
      </c>
      <c r="C97" s="23"/>
      <c r="D97" s="20">
        <v>15251.71529358216</v>
      </c>
      <c r="E97" s="9" t="s">
        <v>22</v>
      </c>
      <c r="F97" s="9" t="s">
        <v>23</v>
      </c>
      <c r="G97" s="9" t="s">
        <v>24</v>
      </c>
      <c r="H97" t="s">
        <v>33</v>
      </c>
      <c r="I97" s="9" t="s">
        <v>167</v>
      </c>
      <c r="J97" s="9" t="s">
        <v>1274</v>
      </c>
    </row>
    <row r="98" spans="1:18" x14ac:dyDescent="0.25">
      <c r="A98" t="s">
        <v>172</v>
      </c>
      <c r="B98" s="90" t="s">
        <v>173</v>
      </c>
      <c r="C98" s="23"/>
      <c r="D98" s="20">
        <v>2079.7793582157487</v>
      </c>
      <c r="E98" s="9" t="s">
        <v>22</v>
      </c>
      <c r="F98" s="9" t="s">
        <v>23</v>
      </c>
      <c r="G98" s="9" t="s">
        <v>24</v>
      </c>
      <c r="H98" t="s">
        <v>33</v>
      </c>
      <c r="I98" s="9" t="s">
        <v>167</v>
      </c>
      <c r="J98" s="9" t="s">
        <v>1275</v>
      </c>
    </row>
    <row r="99" spans="1:18" x14ac:dyDescent="0.25">
      <c r="B99" s="106" t="s">
        <v>38</v>
      </c>
    </row>
    <row r="101" spans="1:18" s="105" customFormat="1" ht="20.25" customHeight="1" x14ac:dyDescent="0.25">
      <c r="A101" s="96" t="s">
        <v>174</v>
      </c>
      <c r="B101" s="96" t="s">
        <v>175</v>
      </c>
      <c r="C101" s="97"/>
      <c r="D101" s="98"/>
      <c r="E101" s="99"/>
      <c r="F101" s="98"/>
      <c r="G101" s="100"/>
      <c r="H101" s="101"/>
      <c r="I101" s="101"/>
      <c r="J101" s="101"/>
      <c r="K101" s="102"/>
      <c r="L101" s="102"/>
      <c r="M101" s="103"/>
      <c r="N101" s="104"/>
      <c r="O101" s="104"/>
      <c r="P101" s="104"/>
      <c r="Q101" s="104"/>
      <c r="R101" s="104"/>
    </row>
    <row r="102" spans="1:18" x14ac:dyDescent="0.25">
      <c r="B102" s="106" t="s">
        <v>18</v>
      </c>
    </row>
    <row r="103" spans="1:18" x14ac:dyDescent="0.25">
      <c r="A103" t="s">
        <v>153</v>
      </c>
      <c r="B103" t="s">
        <v>151</v>
      </c>
      <c r="C103" s="94"/>
      <c r="D103" s="20">
        <v>1566998.3944999999</v>
      </c>
      <c r="E103" t="s">
        <v>164</v>
      </c>
      <c r="F103" t="s">
        <v>23</v>
      </c>
      <c r="G103" t="s">
        <v>24</v>
      </c>
      <c r="H103" t="s">
        <v>33</v>
      </c>
      <c r="I103" t="s">
        <v>176</v>
      </c>
      <c r="J103" t="s">
        <v>1282</v>
      </c>
    </row>
    <row r="104" spans="1:18" x14ac:dyDescent="0.25">
      <c r="A104" t="s">
        <v>1007</v>
      </c>
      <c r="B104" t="s">
        <v>154</v>
      </c>
      <c r="C104" s="94"/>
      <c r="D104" s="108">
        <v>412836.27266519994</v>
      </c>
      <c r="E104" t="s">
        <v>22</v>
      </c>
      <c r="F104" t="s">
        <v>23</v>
      </c>
      <c r="G104" t="s">
        <v>24</v>
      </c>
      <c r="H104" t="s">
        <v>33</v>
      </c>
      <c r="I104" t="s">
        <v>177</v>
      </c>
      <c r="J104" t="s">
        <v>1289</v>
      </c>
      <c r="K104" s="20"/>
      <c r="L104" s="20"/>
    </row>
    <row r="105" spans="1:18" x14ac:dyDescent="0.25">
      <c r="A105" t="s">
        <v>1008</v>
      </c>
      <c r="B105" t="s">
        <v>156</v>
      </c>
      <c r="C105" s="108"/>
      <c r="D105" s="108">
        <v>131878.25376805</v>
      </c>
      <c r="E105" t="s">
        <v>22</v>
      </c>
      <c r="F105" t="s">
        <v>23</v>
      </c>
      <c r="G105" t="s">
        <v>24</v>
      </c>
      <c r="H105" t="s">
        <v>33</v>
      </c>
      <c r="I105" t="s">
        <v>177</v>
      </c>
      <c r="J105" t="s">
        <v>1290</v>
      </c>
    </row>
    <row r="106" spans="1:18" x14ac:dyDescent="0.25">
      <c r="A106" t="s">
        <v>1009</v>
      </c>
      <c r="B106" t="s">
        <v>158</v>
      </c>
      <c r="C106" s="108"/>
      <c r="D106" s="108">
        <v>126144.4166477</v>
      </c>
      <c r="E106" t="s">
        <v>22</v>
      </c>
      <c r="F106" t="s">
        <v>23</v>
      </c>
      <c r="G106" t="s">
        <v>24</v>
      </c>
      <c r="H106" t="s">
        <v>33</v>
      </c>
      <c r="I106" t="s">
        <v>177</v>
      </c>
      <c r="J106" t="s">
        <v>1291</v>
      </c>
    </row>
    <row r="107" spans="1:18" x14ac:dyDescent="0.25">
      <c r="A107" t="s">
        <v>1010</v>
      </c>
      <c r="B107" t="s">
        <v>160</v>
      </c>
      <c r="C107" s="108"/>
      <c r="D107" s="108">
        <v>17201.511361049998</v>
      </c>
      <c r="E107" t="s">
        <v>22</v>
      </c>
      <c r="F107" t="s">
        <v>23</v>
      </c>
      <c r="G107" t="s">
        <v>24</v>
      </c>
      <c r="H107" t="s">
        <v>33</v>
      </c>
      <c r="I107" t="s">
        <v>177</v>
      </c>
      <c r="J107" t="s">
        <v>1292</v>
      </c>
    </row>
    <row r="108" spans="1:18" x14ac:dyDescent="0.25">
      <c r="A108" t="s">
        <v>165</v>
      </c>
      <c r="B108" s="90" t="s">
        <v>161</v>
      </c>
      <c r="C108" t="s">
        <v>162</v>
      </c>
      <c r="D108" s="108">
        <v>6092367</v>
      </c>
      <c r="E108" s="9" t="s">
        <v>22</v>
      </c>
      <c r="F108" s="9" t="s">
        <v>23</v>
      </c>
      <c r="G108" s="9" t="s">
        <v>24</v>
      </c>
      <c r="H108" s="9" t="s">
        <v>25</v>
      </c>
      <c r="I108" s="9" t="s">
        <v>26</v>
      </c>
      <c r="J108" s="9" t="s">
        <v>163</v>
      </c>
    </row>
    <row r="109" spans="1:18" x14ac:dyDescent="0.25">
      <c r="A109" t="s">
        <v>165</v>
      </c>
      <c r="B109" s="90" t="s">
        <v>161</v>
      </c>
      <c r="C109" s="20"/>
      <c r="D109" s="20">
        <v>138651.95721438326</v>
      </c>
      <c r="E109" t="s">
        <v>164</v>
      </c>
      <c r="F109" t="s">
        <v>23</v>
      </c>
      <c r="G109" t="s">
        <v>24</v>
      </c>
      <c r="H109" t="s">
        <v>33</v>
      </c>
      <c r="I109" s="9" t="s">
        <v>178</v>
      </c>
      <c r="J109" t="s">
        <v>179</v>
      </c>
    </row>
    <row r="110" spans="1:18" x14ac:dyDescent="0.25">
      <c r="A110" t="s">
        <v>1011</v>
      </c>
      <c r="B110" s="90" t="s">
        <v>166</v>
      </c>
      <c r="D110" s="121">
        <v>49914.704597177973</v>
      </c>
      <c r="E110" s="9" t="s">
        <v>22</v>
      </c>
      <c r="F110" s="9" t="s">
        <v>23</v>
      </c>
      <c r="G110" s="9" t="s">
        <v>24</v>
      </c>
      <c r="H110" t="s">
        <v>33</v>
      </c>
      <c r="I110" s="9" t="s">
        <v>178</v>
      </c>
      <c r="J110" s="9" t="s">
        <v>1278</v>
      </c>
      <c r="K110" s="20"/>
    </row>
    <row r="111" spans="1:18" x14ac:dyDescent="0.25">
      <c r="A111" t="s">
        <v>1012</v>
      </c>
      <c r="B111" s="90" t="s">
        <v>169</v>
      </c>
      <c r="D111" s="121">
        <v>15944.975079654076</v>
      </c>
      <c r="E111" s="9" t="s">
        <v>22</v>
      </c>
      <c r="F111" s="9" t="s">
        <v>23</v>
      </c>
      <c r="G111" s="9" t="s">
        <v>24</v>
      </c>
      <c r="H111" t="s">
        <v>33</v>
      </c>
      <c r="I111" s="9" t="s">
        <v>178</v>
      </c>
      <c r="J111" s="9" t="s">
        <v>1279</v>
      </c>
    </row>
    <row r="112" spans="1:18" x14ac:dyDescent="0.25">
      <c r="A112" t="s">
        <v>1013</v>
      </c>
      <c r="B112" s="90" t="s">
        <v>171</v>
      </c>
      <c r="D112" s="121">
        <v>15251.71529358216</v>
      </c>
      <c r="E112" s="9" t="s">
        <v>22</v>
      </c>
      <c r="F112" s="9" t="s">
        <v>23</v>
      </c>
      <c r="G112" s="9" t="s">
        <v>24</v>
      </c>
      <c r="H112" t="s">
        <v>33</v>
      </c>
      <c r="I112" s="9" t="s">
        <v>178</v>
      </c>
      <c r="J112" s="9" t="s">
        <v>1280</v>
      </c>
    </row>
    <row r="113" spans="1:18" x14ac:dyDescent="0.25">
      <c r="A113" t="s">
        <v>1014</v>
      </c>
      <c r="B113" s="90" t="s">
        <v>173</v>
      </c>
      <c r="D113" s="121">
        <v>2079.7793582157487</v>
      </c>
      <c r="E113" s="9" t="s">
        <v>22</v>
      </c>
      <c r="F113" s="9" t="s">
        <v>23</v>
      </c>
      <c r="G113" s="9" t="s">
        <v>24</v>
      </c>
      <c r="H113" t="s">
        <v>33</v>
      </c>
      <c r="I113" s="9" t="s">
        <v>178</v>
      </c>
      <c r="J113" s="9" t="s">
        <v>1281</v>
      </c>
    </row>
    <row r="114" spans="1:18" x14ac:dyDescent="0.25">
      <c r="B114" s="106" t="s">
        <v>30</v>
      </c>
    </row>
    <row r="115" spans="1:18" x14ac:dyDescent="0.25">
      <c r="A115" t="s">
        <v>181</v>
      </c>
      <c r="B115" s="90" t="s">
        <v>180</v>
      </c>
      <c r="C115" s="20"/>
      <c r="D115" s="20">
        <v>358585.47911182989</v>
      </c>
    </row>
    <row r="116" spans="1:18" x14ac:dyDescent="0.25">
      <c r="A116" t="s">
        <v>1015</v>
      </c>
      <c r="B116" s="90" t="s">
        <v>182</v>
      </c>
      <c r="C116" s="20"/>
      <c r="D116" s="20">
        <v>215151.28746709792</v>
      </c>
      <c r="E116" s="9" t="s">
        <v>22</v>
      </c>
      <c r="F116" s="9" t="s">
        <v>23</v>
      </c>
      <c r="G116" s="9" t="s">
        <v>24</v>
      </c>
      <c r="H116" t="s">
        <v>33</v>
      </c>
      <c r="J116" s="9" t="s">
        <v>34</v>
      </c>
      <c r="K116" s="20"/>
      <c r="L116" s="20"/>
    </row>
    <row r="117" spans="1:18" x14ac:dyDescent="0.25">
      <c r="A117" t="s">
        <v>1016</v>
      </c>
      <c r="B117" s="90" t="s">
        <v>184</v>
      </c>
      <c r="C117" s="20"/>
      <c r="D117" s="20">
        <v>68728.883496434064</v>
      </c>
      <c r="E117" s="9" t="s">
        <v>22</v>
      </c>
      <c r="F117" s="9" t="s">
        <v>23</v>
      </c>
      <c r="G117" s="9" t="s">
        <v>24</v>
      </c>
      <c r="H117" t="s">
        <v>33</v>
      </c>
      <c r="J117" s="9" t="s">
        <v>34</v>
      </c>
    </row>
    <row r="118" spans="1:18" x14ac:dyDescent="0.25">
      <c r="A118" t="s">
        <v>1017</v>
      </c>
      <c r="B118" s="90" t="s">
        <v>186</v>
      </c>
      <c r="C118" s="20"/>
      <c r="D118" s="20">
        <v>65740.671170502159</v>
      </c>
      <c r="E118" s="9" t="s">
        <v>22</v>
      </c>
      <c r="F118" s="9" t="s">
        <v>23</v>
      </c>
      <c r="G118" s="9" t="s">
        <v>24</v>
      </c>
      <c r="H118" t="s">
        <v>33</v>
      </c>
      <c r="J118" s="9" t="s">
        <v>34</v>
      </c>
    </row>
    <row r="119" spans="1:18" x14ac:dyDescent="0.25">
      <c r="A119" t="s">
        <v>1018</v>
      </c>
      <c r="B119" s="90" t="s">
        <v>188</v>
      </c>
      <c r="C119" s="20"/>
      <c r="D119" s="20">
        <v>8964.636977795748</v>
      </c>
      <c r="E119" s="9" t="s">
        <v>22</v>
      </c>
      <c r="F119" s="9" t="s">
        <v>23</v>
      </c>
      <c r="G119" s="9" t="s">
        <v>24</v>
      </c>
      <c r="H119" t="s">
        <v>33</v>
      </c>
      <c r="J119" s="9" t="s">
        <v>34</v>
      </c>
    </row>
    <row r="120" spans="1:18" x14ac:dyDescent="0.25">
      <c r="A120" t="s">
        <v>192</v>
      </c>
      <c r="B120" t="s">
        <v>189</v>
      </c>
      <c r="C120" s="20"/>
      <c r="D120" s="108">
        <v>940894.56909999996</v>
      </c>
      <c r="E120" s="9" t="s">
        <v>164</v>
      </c>
      <c r="F120" s="9" t="s">
        <v>23</v>
      </c>
      <c r="G120" s="9" t="s">
        <v>24</v>
      </c>
      <c r="H120" t="s">
        <v>33</v>
      </c>
      <c r="I120" t="s">
        <v>190</v>
      </c>
      <c r="J120" s="9" t="s">
        <v>191</v>
      </c>
    </row>
    <row r="121" spans="1:18" x14ac:dyDescent="0.25">
      <c r="A121" t="s">
        <v>1019</v>
      </c>
      <c r="B121" s="90" t="s">
        <v>193</v>
      </c>
      <c r="D121" s="20">
        <v>247599.68979527999</v>
      </c>
      <c r="E121" s="9" t="s">
        <v>22</v>
      </c>
      <c r="F121" s="9" t="s">
        <v>23</v>
      </c>
      <c r="G121" s="9" t="s">
        <v>24</v>
      </c>
      <c r="H121" t="s">
        <v>33</v>
      </c>
      <c r="I121" t="s">
        <v>177</v>
      </c>
      <c r="J121" t="s">
        <v>1293</v>
      </c>
      <c r="K121" s="20"/>
    </row>
    <row r="122" spans="1:18" x14ac:dyDescent="0.25">
      <c r="A122" t="s">
        <v>1020</v>
      </c>
      <c r="B122" s="90" t="s">
        <v>195</v>
      </c>
      <c r="D122" s="108">
        <v>79094.345351270007</v>
      </c>
      <c r="E122" s="9" t="s">
        <v>22</v>
      </c>
      <c r="F122" s="9" t="s">
        <v>23</v>
      </c>
      <c r="G122" s="9" t="s">
        <v>24</v>
      </c>
      <c r="H122" t="s">
        <v>33</v>
      </c>
      <c r="I122" t="s">
        <v>177</v>
      </c>
      <c r="J122" t="s">
        <v>1294</v>
      </c>
    </row>
    <row r="123" spans="1:18" x14ac:dyDescent="0.25">
      <c r="A123" t="s">
        <v>1021</v>
      </c>
      <c r="B123" s="90" t="s">
        <v>197</v>
      </c>
      <c r="D123" s="108">
        <v>75655.460770780002</v>
      </c>
      <c r="E123" s="9" t="s">
        <v>22</v>
      </c>
      <c r="F123" s="9" t="s">
        <v>23</v>
      </c>
      <c r="G123" s="9" t="s">
        <v>24</v>
      </c>
      <c r="H123" t="s">
        <v>33</v>
      </c>
      <c r="I123" t="s">
        <v>177</v>
      </c>
      <c r="J123" t="s">
        <v>1295</v>
      </c>
    </row>
    <row r="124" spans="1:18" x14ac:dyDescent="0.25">
      <c r="A124" t="s">
        <v>1022</v>
      </c>
      <c r="B124" s="90" t="s">
        <v>199</v>
      </c>
      <c r="D124" s="20">
        <v>10316.65374147</v>
      </c>
      <c r="E124" s="9" t="s">
        <v>22</v>
      </c>
      <c r="F124" s="9" t="s">
        <v>23</v>
      </c>
      <c r="G124" s="9" t="s">
        <v>24</v>
      </c>
      <c r="H124" t="s">
        <v>33</v>
      </c>
      <c r="I124" t="s">
        <v>177</v>
      </c>
      <c r="J124" t="s">
        <v>1296</v>
      </c>
    </row>
    <row r="125" spans="1:18" x14ac:dyDescent="0.25">
      <c r="B125" s="106" t="s">
        <v>38</v>
      </c>
    </row>
    <row r="127" spans="1:18" s="130" customFormat="1" ht="20.25" customHeight="1" x14ac:dyDescent="0.25">
      <c r="A127" s="122"/>
      <c r="B127" s="122" t="s">
        <v>200</v>
      </c>
      <c r="C127" s="123"/>
      <c r="D127" s="124"/>
      <c r="E127" s="125"/>
      <c r="F127" s="124"/>
      <c r="G127" s="126"/>
      <c r="H127" s="126"/>
      <c r="I127" s="126"/>
      <c r="J127" s="127"/>
      <c r="K127" s="126"/>
      <c r="L127" s="126"/>
      <c r="M127" s="128"/>
      <c r="N127" s="129"/>
      <c r="O127" s="129"/>
      <c r="P127" s="129"/>
      <c r="Q127" s="129"/>
      <c r="R127" s="129"/>
    </row>
    <row r="128" spans="1:18" x14ac:dyDescent="0.25">
      <c r="B128" s="106" t="s">
        <v>18</v>
      </c>
    </row>
    <row r="129" spans="1:15" x14ac:dyDescent="0.25">
      <c r="A129" t="s">
        <v>1283</v>
      </c>
      <c r="B129" s="90" t="s">
        <v>180</v>
      </c>
      <c r="C129" s="20"/>
      <c r="D129" s="20">
        <v>358585.47911182989</v>
      </c>
      <c r="E129" s="9" t="s">
        <v>22</v>
      </c>
      <c r="F129" s="9" t="s">
        <v>23</v>
      </c>
      <c r="G129" s="9" t="s">
        <v>24</v>
      </c>
      <c r="H129" t="s">
        <v>33</v>
      </c>
    </row>
    <row r="130" spans="1:15" x14ac:dyDescent="0.25">
      <c r="A130" t="s">
        <v>181</v>
      </c>
      <c r="B130" s="90" t="s">
        <v>182</v>
      </c>
      <c r="C130" s="20"/>
      <c r="D130" s="20">
        <v>215151.28746709792</v>
      </c>
      <c r="E130" s="9" t="s">
        <v>22</v>
      </c>
      <c r="F130" s="9" t="s">
        <v>23</v>
      </c>
      <c r="G130" s="9" t="s">
        <v>24</v>
      </c>
      <c r="H130" t="s">
        <v>33</v>
      </c>
      <c r="J130" s="9" t="s">
        <v>34</v>
      </c>
      <c r="K130" s="20"/>
      <c r="L130" s="20"/>
    </row>
    <row r="131" spans="1:15" x14ac:dyDescent="0.25">
      <c r="A131" t="s">
        <v>183</v>
      </c>
      <c r="B131" s="90" t="s">
        <v>184</v>
      </c>
      <c r="C131" s="20"/>
      <c r="D131" s="20">
        <v>68728.883496434064</v>
      </c>
      <c r="E131" s="9" t="s">
        <v>22</v>
      </c>
      <c r="F131" s="9" t="s">
        <v>23</v>
      </c>
      <c r="G131" s="9" t="s">
        <v>24</v>
      </c>
      <c r="H131" t="s">
        <v>33</v>
      </c>
      <c r="J131" s="9" t="s">
        <v>34</v>
      </c>
    </row>
    <row r="132" spans="1:15" x14ac:dyDescent="0.25">
      <c r="A132" t="s">
        <v>185</v>
      </c>
      <c r="B132" s="90" t="s">
        <v>186</v>
      </c>
      <c r="C132" s="20"/>
      <c r="D132" s="20">
        <v>65740.671170502159</v>
      </c>
      <c r="E132" s="9" t="s">
        <v>22</v>
      </c>
      <c r="F132" s="9" t="s">
        <v>23</v>
      </c>
      <c r="G132" s="9" t="s">
        <v>24</v>
      </c>
      <c r="H132" t="s">
        <v>33</v>
      </c>
      <c r="J132" s="9" t="s">
        <v>34</v>
      </c>
    </row>
    <row r="133" spans="1:15" x14ac:dyDescent="0.25">
      <c r="A133" t="s">
        <v>187</v>
      </c>
      <c r="B133" s="90" t="s">
        <v>188</v>
      </c>
      <c r="C133" s="20"/>
      <c r="D133" s="20">
        <v>8964.636977795748</v>
      </c>
      <c r="E133" s="9" t="s">
        <v>22</v>
      </c>
      <c r="F133" s="9" t="s">
        <v>23</v>
      </c>
      <c r="G133" s="9" t="s">
        <v>24</v>
      </c>
      <c r="H133" t="s">
        <v>33</v>
      </c>
      <c r="J133" s="9" t="s">
        <v>34</v>
      </c>
    </row>
    <row r="134" spans="1:15" x14ac:dyDescent="0.25">
      <c r="A134" t="s">
        <v>102</v>
      </c>
      <c r="B134" s="90" t="s">
        <v>1284</v>
      </c>
      <c r="C134" s="20"/>
      <c r="D134" s="20">
        <v>279208.25173376221</v>
      </c>
      <c r="E134" s="9" t="s">
        <v>22</v>
      </c>
      <c r="F134" s="9" t="s">
        <v>23</v>
      </c>
      <c r="G134" s="9" t="s">
        <v>24</v>
      </c>
      <c r="H134" t="s">
        <v>33</v>
      </c>
      <c r="J134" s="9"/>
    </row>
    <row r="135" spans="1:15" x14ac:dyDescent="0.25">
      <c r="A135" t="s">
        <v>119</v>
      </c>
      <c r="B135" t="s">
        <v>1285</v>
      </c>
      <c r="C135" s="22"/>
      <c r="D135" s="108">
        <v>210162.59939200053</v>
      </c>
      <c r="E135" t="s">
        <v>22</v>
      </c>
      <c r="F135" s="9" t="s">
        <v>23</v>
      </c>
      <c r="G135" t="s">
        <v>24</v>
      </c>
      <c r="H135" t="s">
        <v>33</v>
      </c>
      <c r="I135" t="s">
        <v>108</v>
      </c>
      <c r="J135" t="s">
        <v>120</v>
      </c>
      <c r="K135" s="20"/>
      <c r="L135" s="23"/>
      <c r="M135" s="7"/>
    </row>
    <row r="136" spans="1:15" x14ac:dyDescent="0.25">
      <c r="A136" t="s">
        <v>121</v>
      </c>
      <c r="B136" t="s">
        <v>1286</v>
      </c>
      <c r="C136" s="22"/>
      <c r="D136" s="108">
        <v>39415.09950160329</v>
      </c>
      <c r="E136" t="s">
        <v>22</v>
      </c>
      <c r="F136" s="9" t="s">
        <v>23</v>
      </c>
      <c r="G136" t="s">
        <v>24</v>
      </c>
      <c r="H136" t="s">
        <v>33</v>
      </c>
      <c r="I136" t="s">
        <v>108</v>
      </c>
      <c r="J136" t="s">
        <v>122</v>
      </c>
      <c r="L136" s="108"/>
    </row>
    <row r="137" spans="1:15" x14ac:dyDescent="0.25">
      <c r="A137" t="s">
        <v>123</v>
      </c>
      <c r="B137" t="s">
        <v>1287</v>
      </c>
      <c r="C137" s="22"/>
      <c r="D137" s="108">
        <v>24966.669879605859</v>
      </c>
      <c r="E137" t="s">
        <v>22</v>
      </c>
      <c r="F137" s="9" t="s">
        <v>23</v>
      </c>
      <c r="G137" t="s">
        <v>24</v>
      </c>
      <c r="H137" t="s">
        <v>33</v>
      </c>
      <c r="I137" t="s">
        <v>108</v>
      </c>
      <c r="J137" t="s">
        <v>124</v>
      </c>
      <c r="L137" s="108"/>
    </row>
    <row r="138" spans="1:15" x14ac:dyDescent="0.25">
      <c r="A138" t="s">
        <v>125</v>
      </c>
      <c r="B138" t="s">
        <v>1288</v>
      </c>
      <c r="C138" s="22"/>
      <c r="D138" s="108">
        <v>4663.8829605525352</v>
      </c>
      <c r="E138" t="s">
        <v>22</v>
      </c>
      <c r="F138" s="9" t="s">
        <v>23</v>
      </c>
      <c r="G138" t="s">
        <v>24</v>
      </c>
      <c r="H138" t="s">
        <v>33</v>
      </c>
      <c r="I138" t="s">
        <v>108</v>
      </c>
      <c r="J138" t="s">
        <v>126</v>
      </c>
      <c r="L138" s="108"/>
    </row>
    <row r="139" spans="1:15" x14ac:dyDescent="0.25">
      <c r="B139" s="106" t="s">
        <v>30</v>
      </c>
    </row>
    <row r="140" spans="1:15" x14ac:dyDescent="0.25">
      <c r="A140" t="s">
        <v>201</v>
      </c>
      <c r="B140" s="90" t="s">
        <v>202</v>
      </c>
      <c r="D140" s="20">
        <v>761348.95860300178</v>
      </c>
      <c r="J140" t="s">
        <v>203</v>
      </c>
      <c r="O140" s="22"/>
    </row>
    <row r="141" spans="1:15" x14ac:dyDescent="0.25">
      <c r="A141" t="s">
        <v>204</v>
      </c>
      <c r="B141" s="90" t="s">
        <v>205</v>
      </c>
      <c r="C141" s="23"/>
      <c r="D141" s="108">
        <v>362911.71052120888</v>
      </c>
      <c r="E141" t="s">
        <v>22</v>
      </c>
      <c r="F141" s="9" t="s">
        <v>23</v>
      </c>
      <c r="G141" s="9" t="s">
        <v>24</v>
      </c>
      <c r="H141" t="s">
        <v>33</v>
      </c>
      <c r="I141" t="s">
        <v>206</v>
      </c>
      <c r="J141" t="s">
        <v>1528</v>
      </c>
      <c r="K141" s="20"/>
      <c r="L141" s="20"/>
      <c r="M141" s="20"/>
      <c r="N141" s="118"/>
    </row>
    <row r="142" spans="1:15" x14ac:dyDescent="0.25">
      <c r="A142" t="s">
        <v>207</v>
      </c>
      <c r="B142" s="90" t="s">
        <v>208</v>
      </c>
      <c r="D142" s="108">
        <v>68062.544058136365</v>
      </c>
      <c r="E142" t="s">
        <v>22</v>
      </c>
      <c r="F142" s="9" t="s">
        <v>23</v>
      </c>
      <c r="G142" s="9" t="s">
        <v>24</v>
      </c>
      <c r="H142" t="s">
        <v>33</v>
      </c>
      <c r="I142" t="s">
        <v>206</v>
      </c>
      <c r="J142" t="s">
        <v>1529</v>
      </c>
      <c r="M142" s="108"/>
      <c r="N142" s="118"/>
    </row>
    <row r="143" spans="1:15" x14ac:dyDescent="0.25">
      <c r="A143" t="s">
        <v>209</v>
      </c>
      <c r="B143" s="90" t="s">
        <v>210</v>
      </c>
      <c r="D143" s="7">
        <v>43112.794085335183</v>
      </c>
      <c r="E143" t="s">
        <v>22</v>
      </c>
      <c r="F143" s="9" t="s">
        <v>23</v>
      </c>
      <c r="G143" s="9" t="s">
        <v>24</v>
      </c>
      <c r="H143" t="s">
        <v>33</v>
      </c>
      <c r="I143" t="s">
        <v>206</v>
      </c>
      <c r="J143" t="s">
        <v>1530</v>
      </c>
      <c r="M143" s="108"/>
      <c r="N143" s="118"/>
    </row>
    <row r="144" spans="1:15" x14ac:dyDescent="0.25">
      <c r="A144" t="s">
        <v>211</v>
      </c>
      <c r="B144" s="90" t="s">
        <v>212</v>
      </c>
      <c r="D144" s="7">
        <v>8053.658204559044</v>
      </c>
      <c r="E144" t="s">
        <v>22</v>
      </c>
      <c r="F144" s="9" t="s">
        <v>23</v>
      </c>
      <c r="G144" s="9" t="s">
        <v>24</v>
      </c>
      <c r="H144" t="s">
        <v>33</v>
      </c>
      <c r="I144" t="s">
        <v>206</v>
      </c>
      <c r="J144" t="s">
        <v>1531</v>
      </c>
      <c r="M144" s="108"/>
      <c r="N144" s="118"/>
    </row>
    <row r="145" spans="1:18" x14ac:dyDescent="0.25">
      <c r="A145" t="s">
        <v>213</v>
      </c>
      <c r="B145" s="90" t="s">
        <v>214</v>
      </c>
      <c r="D145" s="7">
        <v>210162.59939200053</v>
      </c>
      <c r="E145" t="s">
        <v>22</v>
      </c>
      <c r="F145" s="9" t="s">
        <v>23</v>
      </c>
      <c r="G145" s="9" t="s">
        <v>24</v>
      </c>
      <c r="H145" t="s">
        <v>33</v>
      </c>
      <c r="I145" t="s">
        <v>206</v>
      </c>
      <c r="J145" t="s">
        <v>215</v>
      </c>
      <c r="K145" s="20"/>
      <c r="L145" s="20"/>
      <c r="M145" s="108"/>
    </row>
    <row r="146" spans="1:18" x14ac:dyDescent="0.25">
      <c r="A146" t="s">
        <v>216</v>
      </c>
      <c r="B146" s="90" t="s">
        <v>217</v>
      </c>
      <c r="D146" s="7">
        <v>39415.09950160329</v>
      </c>
      <c r="E146" t="s">
        <v>22</v>
      </c>
      <c r="F146" s="9" t="s">
        <v>23</v>
      </c>
      <c r="G146" s="9" t="s">
        <v>24</v>
      </c>
      <c r="H146" t="s">
        <v>33</v>
      </c>
      <c r="I146" t="s">
        <v>206</v>
      </c>
      <c r="J146" t="s">
        <v>218</v>
      </c>
      <c r="M146" s="108"/>
    </row>
    <row r="147" spans="1:18" x14ac:dyDescent="0.25">
      <c r="A147" t="s">
        <v>219</v>
      </c>
      <c r="B147" s="90" t="s">
        <v>220</v>
      </c>
      <c r="D147" s="7">
        <v>24966.669879605859</v>
      </c>
      <c r="E147" t="s">
        <v>22</v>
      </c>
      <c r="F147" s="9" t="s">
        <v>23</v>
      </c>
      <c r="G147" s="9" t="s">
        <v>24</v>
      </c>
      <c r="H147" t="s">
        <v>33</v>
      </c>
      <c r="I147" t="s">
        <v>206</v>
      </c>
      <c r="J147" t="s">
        <v>221</v>
      </c>
      <c r="M147" s="108"/>
    </row>
    <row r="148" spans="1:18" x14ac:dyDescent="0.25">
      <c r="A148" t="s">
        <v>222</v>
      </c>
      <c r="B148" s="90" t="s">
        <v>223</v>
      </c>
      <c r="D148" s="7">
        <v>4663.8829605525352</v>
      </c>
      <c r="E148" t="s">
        <v>22</v>
      </c>
      <c r="F148" s="9" t="s">
        <v>23</v>
      </c>
      <c r="G148" s="9" t="s">
        <v>24</v>
      </c>
      <c r="H148" t="s">
        <v>33</v>
      </c>
      <c r="I148" t="s">
        <v>206</v>
      </c>
      <c r="J148" t="s">
        <v>224</v>
      </c>
      <c r="M148" s="108"/>
    </row>
    <row r="149" spans="1:18" x14ac:dyDescent="0.25">
      <c r="B149" s="106" t="s">
        <v>38</v>
      </c>
    </row>
    <row r="151" spans="1:18" s="105" customFormat="1" ht="20.25" customHeight="1" x14ac:dyDescent="0.25">
      <c r="A151" s="96" t="s">
        <v>225</v>
      </c>
      <c r="B151" s="96" t="s">
        <v>1099</v>
      </c>
      <c r="C151" s="97"/>
      <c r="D151" s="98"/>
      <c r="E151" s="99"/>
      <c r="F151" s="98"/>
      <c r="G151" s="100"/>
      <c r="H151" s="101"/>
      <c r="I151" s="101"/>
      <c r="J151" s="101"/>
      <c r="K151" s="102"/>
      <c r="L151" s="102"/>
      <c r="M151" s="103"/>
      <c r="N151" s="104"/>
      <c r="O151" s="104"/>
      <c r="P151" s="104"/>
      <c r="Q151" s="104"/>
      <c r="R151" s="104"/>
    </row>
    <row r="152" spans="1:18" x14ac:dyDescent="0.25">
      <c r="B152" s="106" t="s">
        <v>18</v>
      </c>
      <c r="D152" s="20"/>
    </row>
    <row r="153" spans="1:18" x14ac:dyDescent="0.25">
      <c r="A153" t="s">
        <v>201</v>
      </c>
      <c r="B153" s="90" t="s">
        <v>202</v>
      </c>
      <c r="D153" s="20">
        <v>761348.95860300178</v>
      </c>
      <c r="J153" t="s">
        <v>203</v>
      </c>
      <c r="O153" s="22"/>
    </row>
    <row r="154" spans="1:18" x14ac:dyDescent="0.25">
      <c r="A154" t="s">
        <v>204</v>
      </c>
      <c r="B154" s="90" t="s">
        <v>205</v>
      </c>
      <c r="C154" s="23"/>
      <c r="D154" s="108">
        <v>362911.71052120888</v>
      </c>
      <c r="E154" t="s">
        <v>22</v>
      </c>
      <c r="F154" s="9" t="s">
        <v>23</v>
      </c>
      <c r="G154" s="9" t="s">
        <v>24</v>
      </c>
      <c r="H154" t="s">
        <v>33</v>
      </c>
      <c r="I154" t="s">
        <v>206</v>
      </c>
      <c r="J154" t="s">
        <v>1528</v>
      </c>
      <c r="K154" s="20"/>
      <c r="L154" s="20"/>
      <c r="M154" s="20"/>
      <c r="N154" s="118"/>
    </row>
    <row r="155" spans="1:18" x14ac:dyDescent="0.25">
      <c r="A155" t="s">
        <v>207</v>
      </c>
      <c r="B155" s="90" t="s">
        <v>208</v>
      </c>
      <c r="D155" s="108">
        <v>68062.544058136365</v>
      </c>
      <c r="E155" t="s">
        <v>22</v>
      </c>
      <c r="F155" s="9" t="s">
        <v>23</v>
      </c>
      <c r="G155" s="9" t="s">
        <v>24</v>
      </c>
      <c r="H155" t="s">
        <v>33</v>
      </c>
      <c r="I155" t="s">
        <v>206</v>
      </c>
      <c r="J155" t="s">
        <v>1529</v>
      </c>
      <c r="M155" s="108"/>
      <c r="N155" s="118"/>
    </row>
    <row r="156" spans="1:18" x14ac:dyDescent="0.25">
      <c r="A156" t="s">
        <v>209</v>
      </c>
      <c r="B156" s="90" t="s">
        <v>210</v>
      </c>
      <c r="D156" s="108">
        <v>43112.794085335183</v>
      </c>
      <c r="E156" t="s">
        <v>22</v>
      </c>
      <c r="F156" s="9" t="s">
        <v>23</v>
      </c>
      <c r="G156" s="9" t="s">
        <v>24</v>
      </c>
      <c r="H156" t="s">
        <v>33</v>
      </c>
      <c r="I156" t="s">
        <v>206</v>
      </c>
      <c r="J156" t="s">
        <v>1530</v>
      </c>
      <c r="M156" s="108"/>
      <c r="N156" s="118"/>
    </row>
    <row r="157" spans="1:18" x14ac:dyDescent="0.25">
      <c r="A157" t="s">
        <v>211</v>
      </c>
      <c r="B157" s="90" t="s">
        <v>212</v>
      </c>
      <c r="D157" s="108">
        <v>8053.658204559044</v>
      </c>
      <c r="E157" t="s">
        <v>22</v>
      </c>
      <c r="F157" s="9" t="s">
        <v>23</v>
      </c>
      <c r="G157" s="9" t="s">
        <v>24</v>
      </c>
      <c r="H157" t="s">
        <v>33</v>
      </c>
      <c r="I157" t="s">
        <v>206</v>
      </c>
      <c r="J157" t="s">
        <v>1531</v>
      </c>
      <c r="M157" s="108"/>
      <c r="N157" s="118"/>
    </row>
    <row r="158" spans="1:18" x14ac:dyDescent="0.25">
      <c r="A158" t="s">
        <v>213</v>
      </c>
      <c r="B158" s="90" t="s">
        <v>214</v>
      </c>
      <c r="D158" s="108">
        <v>210162.59939200053</v>
      </c>
      <c r="E158" t="s">
        <v>22</v>
      </c>
      <c r="F158" s="9" t="s">
        <v>23</v>
      </c>
      <c r="G158" s="9" t="s">
        <v>24</v>
      </c>
      <c r="H158" t="s">
        <v>33</v>
      </c>
      <c r="I158" t="s">
        <v>206</v>
      </c>
      <c r="J158" t="s">
        <v>215</v>
      </c>
      <c r="K158" s="20"/>
      <c r="L158" s="20"/>
      <c r="M158" s="108"/>
    </row>
    <row r="159" spans="1:18" x14ac:dyDescent="0.25">
      <c r="A159" t="s">
        <v>216</v>
      </c>
      <c r="B159" s="90" t="s">
        <v>217</v>
      </c>
      <c r="D159" s="108">
        <v>39415.09950160329</v>
      </c>
      <c r="E159" t="s">
        <v>22</v>
      </c>
      <c r="F159" s="9" t="s">
        <v>23</v>
      </c>
      <c r="G159" s="9" t="s">
        <v>24</v>
      </c>
      <c r="H159" t="s">
        <v>33</v>
      </c>
      <c r="I159" t="s">
        <v>206</v>
      </c>
      <c r="J159" t="s">
        <v>218</v>
      </c>
      <c r="M159" s="108"/>
    </row>
    <row r="160" spans="1:18" x14ac:dyDescent="0.25">
      <c r="A160" t="s">
        <v>219</v>
      </c>
      <c r="B160" s="90" t="s">
        <v>220</v>
      </c>
      <c r="D160" s="108">
        <v>24966.669879605859</v>
      </c>
      <c r="E160" t="s">
        <v>22</v>
      </c>
      <c r="F160" s="9" t="s">
        <v>23</v>
      </c>
      <c r="G160" s="9" t="s">
        <v>24</v>
      </c>
      <c r="H160" t="s">
        <v>33</v>
      </c>
      <c r="I160" t="s">
        <v>206</v>
      </c>
      <c r="J160" t="s">
        <v>221</v>
      </c>
      <c r="M160" s="108"/>
    </row>
    <row r="161" spans="1:13" x14ac:dyDescent="0.25">
      <c r="A161" t="s">
        <v>222</v>
      </c>
      <c r="B161" s="90" t="s">
        <v>223</v>
      </c>
      <c r="D161" s="108">
        <v>4663.8829605525352</v>
      </c>
      <c r="E161" t="s">
        <v>22</v>
      </c>
      <c r="F161" s="9" t="s">
        <v>23</v>
      </c>
      <c r="G161" s="9" t="s">
        <v>24</v>
      </c>
      <c r="H161" t="s">
        <v>33</v>
      </c>
      <c r="I161" t="s">
        <v>206</v>
      </c>
      <c r="J161" t="s">
        <v>224</v>
      </c>
      <c r="M161" s="108"/>
    </row>
    <row r="162" spans="1:13" x14ac:dyDescent="0.25">
      <c r="A162" t="s">
        <v>226</v>
      </c>
      <c r="B162" s="90" t="s">
        <v>227</v>
      </c>
      <c r="D162" s="94">
        <v>439675.67068471218</v>
      </c>
      <c r="E162" t="s">
        <v>164</v>
      </c>
      <c r="F162" s="9" t="s">
        <v>23</v>
      </c>
      <c r="G162" s="9" t="s">
        <v>24</v>
      </c>
      <c r="H162" s="9" t="s">
        <v>25</v>
      </c>
      <c r="I162" t="s">
        <v>176</v>
      </c>
    </row>
    <row r="163" spans="1:13" x14ac:dyDescent="0.25">
      <c r="A163" t="s">
        <v>228</v>
      </c>
      <c r="B163" s="90" t="s">
        <v>229</v>
      </c>
      <c r="D163" s="7">
        <v>250195.07291875486</v>
      </c>
      <c r="E163" t="s">
        <v>22</v>
      </c>
      <c r="F163" s="9" t="s">
        <v>23</v>
      </c>
      <c r="G163" s="9" t="s">
        <v>24</v>
      </c>
      <c r="H163" t="s">
        <v>33</v>
      </c>
      <c r="I163" t="s">
        <v>206</v>
      </c>
      <c r="J163" t="s">
        <v>230</v>
      </c>
    </row>
    <row r="164" spans="1:13" x14ac:dyDescent="0.25">
      <c r="A164" t="s">
        <v>231</v>
      </c>
      <c r="B164" s="90" t="s">
        <v>232</v>
      </c>
      <c r="D164" s="7">
        <v>44982.589759651921</v>
      </c>
      <c r="E164" t="s">
        <v>22</v>
      </c>
      <c r="F164" s="9" t="s">
        <v>23</v>
      </c>
      <c r="G164" s="9" t="s">
        <v>24</v>
      </c>
      <c r="H164" t="s">
        <v>33</v>
      </c>
      <c r="I164" t="s">
        <v>206</v>
      </c>
      <c r="J164" t="s">
        <v>233</v>
      </c>
    </row>
    <row r="165" spans="1:13" x14ac:dyDescent="0.25">
      <c r="A165" t="s">
        <v>234</v>
      </c>
      <c r="B165" s="90" t="s">
        <v>235</v>
      </c>
      <c r="D165" s="7">
        <v>44288.530308071066</v>
      </c>
      <c r="E165" t="s">
        <v>22</v>
      </c>
      <c r="F165" s="9" t="s">
        <v>23</v>
      </c>
      <c r="G165" s="9" t="s">
        <v>24</v>
      </c>
      <c r="H165" t="s">
        <v>33</v>
      </c>
      <c r="I165" t="s">
        <v>206</v>
      </c>
      <c r="J165" t="s">
        <v>236</v>
      </c>
    </row>
    <row r="166" spans="1:13" x14ac:dyDescent="0.25">
      <c r="A166" t="s">
        <v>237</v>
      </c>
      <c r="B166" s="90" t="s">
        <v>238</v>
      </c>
      <c r="D166" s="7">
        <v>4418.7404903813576</v>
      </c>
      <c r="E166" t="s">
        <v>22</v>
      </c>
      <c r="F166" s="9" t="s">
        <v>23</v>
      </c>
      <c r="G166" s="9" t="s">
        <v>24</v>
      </c>
      <c r="H166" t="s">
        <v>33</v>
      </c>
      <c r="I166" t="s">
        <v>206</v>
      </c>
      <c r="J166" t="s">
        <v>239</v>
      </c>
    </row>
    <row r="167" spans="1:13" x14ac:dyDescent="0.25">
      <c r="A167" t="s">
        <v>240</v>
      </c>
      <c r="B167" s="90" t="s">
        <v>241</v>
      </c>
      <c r="D167" s="94">
        <v>174222.71811528786</v>
      </c>
      <c r="E167" t="s">
        <v>164</v>
      </c>
      <c r="F167" s="9" t="s">
        <v>23</v>
      </c>
      <c r="G167" s="9" t="s">
        <v>24</v>
      </c>
      <c r="H167" s="9" t="s">
        <v>25</v>
      </c>
      <c r="I167" t="s">
        <v>176</v>
      </c>
    </row>
    <row r="168" spans="1:13" x14ac:dyDescent="0.25">
      <c r="A168" t="s">
        <v>242</v>
      </c>
      <c r="B168" s="90" t="s">
        <v>243</v>
      </c>
      <c r="D168" s="7">
        <v>154443.64848445452</v>
      </c>
      <c r="E168" t="s">
        <v>22</v>
      </c>
      <c r="F168" s="9" t="s">
        <v>23</v>
      </c>
      <c r="G168" s="9" t="s">
        <v>24</v>
      </c>
      <c r="H168" t="s">
        <v>33</v>
      </c>
      <c r="I168" t="s">
        <v>206</v>
      </c>
      <c r="J168" t="s">
        <v>244</v>
      </c>
    </row>
    <row r="169" spans="1:13" x14ac:dyDescent="0.25">
      <c r="A169" t="s">
        <v>245</v>
      </c>
      <c r="B169" s="90" t="s">
        <v>246</v>
      </c>
      <c r="D169" s="7">
        <v>22066.551697287745</v>
      </c>
      <c r="E169" t="s">
        <v>22</v>
      </c>
      <c r="F169" s="9" t="s">
        <v>23</v>
      </c>
      <c r="G169" s="9" t="s">
        <v>24</v>
      </c>
      <c r="H169" t="s">
        <v>33</v>
      </c>
      <c r="I169" t="s">
        <v>206</v>
      </c>
      <c r="J169" t="s">
        <v>247</v>
      </c>
    </row>
    <row r="170" spans="1:13" x14ac:dyDescent="0.25">
      <c r="A170" t="s">
        <v>248</v>
      </c>
      <c r="B170" s="90" t="s">
        <v>249</v>
      </c>
      <c r="D170" s="7">
        <v>6649.2100368699612</v>
      </c>
      <c r="E170" t="s">
        <v>22</v>
      </c>
      <c r="F170" s="9" t="s">
        <v>23</v>
      </c>
      <c r="G170" s="9" t="s">
        <v>24</v>
      </c>
      <c r="H170" t="s">
        <v>33</v>
      </c>
      <c r="I170" t="s">
        <v>206</v>
      </c>
      <c r="J170" t="s">
        <v>250</v>
      </c>
    </row>
    <row r="171" spans="1:13" x14ac:dyDescent="0.25">
      <c r="A171" t="s">
        <v>251</v>
      </c>
      <c r="B171" s="90" t="s">
        <v>252</v>
      </c>
      <c r="D171" s="7">
        <v>2372.9134207302209</v>
      </c>
      <c r="E171" t="s">
        <v>22</v>
      </c>
      <c r="F171" s="9" t="s">
        <v>23</v>
      </c>
      <c r="G171" s="9" t="s">
        <v>24</v>
      </c>
      <c r="H171" t="s">
        <v>33</v>
      </c>
      <c r="I171" t="s">
        <v>206</v>
      </c>
      <c r="J171" t="s">
        <v>253</v>
      </c>
    </row>
    <row r="172" spans="1:13" x14ac:dyDescent="0.25">
      <c r="A172" t="s">
        <v>254</v>
      </c>
      <c r="B172" s="90" t="s">
        <v>255</v>
      </c>
      <c r="D172" s="94">
        <v>220047.80000000005</v>
      </c>
      <c r="E172" t="s">
        <v>164</v>
      </c>
      <c r="F172" s="9" t="s">
        <v>23</v>
      </c>
      <c r="G172" s="9" t="s">
        <v>24</v>
      </c>
      <c r="H172" s="9" t="s">
        <v>25</v>
      </c>
      <c r="I172" t="s">
        <v>176</v>
      </c>
    </row>
    <row r="173" spans="1:13" x14ac:dyDescent="0.25">
      <c r="A173" t="s">
        <v>256</v>
      </c>
      <c r="B173" s="90" t="s">
        <v>257</v>
      </c>
      <c r="D173" s="7">
        <v>168435.58851000003</v>
      </c>
      <c r="E173" t="s">
        <v>22</v>
      </c>
      <c r="F173" s="9" t="s">
        <v>23</v>
      </c>
      <c r="G173" s="9" t="s">
        <v>24</v>
      </c>
      <c r="H173" t="s">
        <v>33</v>
      </c>
      <c r="I173" t="s">
        <v>206</v>
      </c>
      <c r="J173" t="s">
        <v>258</v>
      </c>
    </row>
    <row r="174" spans="1:13" x14ac:dyDescent="0.25">
      <c r="A174" t="s">
        <v>259</v>
      </c>
      <c r="B174" s="90" t="s">
        <v>260</v>
      </c>
      <c r="D174" s="7">
        <v>40428.502102800012</v>
      </c>
      <c r="E174" t="s">
        <v>22</v>
      </c>
      <c r="F174" s="9" t="s">
        <v>23</v>
      </c>
      <c r="G174" s="9" t="s">
        <v>24</v>
      </c>
      <c r="H174" t="s">
        <v>33</v>
      </c>
      <c r="I174" t="s">
        <v>206</v>
      </c>
      <c r="J174" t="s">
        <v>261</v>
      </c>
    </row>
    <row r="175" spans="1:13" x14ac:dyDescent="0.25">
      <c r="A175" t="s">
        <v>262</v>
      </c>
      <c r="B175" s="90" t="s">
        <v>263</v>
      </c>
      <c r="D175" s="7">
        <v>17141.723620000004</v>
      </c>
      <c r="E175" t="s">
        <v>22</v>
      </c>
      <c r="F175" s="9" t="s">
        <v>23</v>
      </c>
      <c r="G175" s="9" t="s">
        <v>24</v>
      </c>
      <c r="H175" t="s">
        <v>33</v>
      </c>
      <c r="I175" t="s">
        <v>206</v>
      </c>
      <c r="J175" t="s">
        <v>264</v>
      </c>
    </row>
    <row r="176" spans="1:13" x14ac:dyDescent="0.25">
      <c r="A176" t="s">
        <v>265</v>
      </c>
      <c r="B176" s="90" t="s">
        <v>266</v>
      </c>
      <c r="D176" s="7">
        <v>5925.887254000002</v>
      </c>
      <c r="E176" t="s">
        <v>22</v>
      </c>
      <c r="F176" s="9" t="s">
        <v>23</v>
      </c>
      <c r="G176" s="9" t="s">
        <v>24</v>
      </c>
      <c r="H176" t="s">
        <v>33</v>
      </c>
      <c r="I176" t="s">
        <v>206</v>
      </c>
      <c r="J176" t="s">
        <v>267</v>
      </c>
    </row>
    <row r="177" spans="1:11" x14ac:dyDescent="0.25">
      <c r="A177" t="s">
        <v>268</v>
      </c>
      <c r="B177" s="90" t="s">
        <v>269</v>
      </c>
      <c r="D177" s="20">
        <v>930787.57251107146</v>
      </c>
    </row>
    <row r="178" spans="1:11" x14ac:dyDescent="0.25">
      <c r="A178" t="s">
        <v>270</v>
      </c>
      <c r="B178" s="90" t="s">
        <v>271</v>
      </c>
      <c r="D178" s="7">
        <v>694223.19101618626</v>
      </c>
      <c r="E178" s="9" t="s">
        <v>22</v>
      </c>
      <c r="F178" s="9" t="s">
        <v>23</v>
      </c>
      <c r="G178" s="9" t="s">
        <v>24</v>
      </c>
      <c r="H178" t="s">
        <v>33</v>
      </c>
      <c r="I178" s="9" t="s">
        <v>178</v>
      </c>
      <c r="J178" s="9" t="s">
        <v>272</v>
      </c>
    </row>
    <row r="179" spans="1:11" x14ac:dyDescent="0.25">
      <c r="A179" t="s">
        <v>273</v>
      </c>
      <c r="B179" s="90" t="s">
        <v>274</v>
      </c>
      <c r="D179" s="7">
        <v>133542.16480150056</v>
      </c>
      <c r="E179" s="9" t="s">
        <v>22</v>
      </c>
      <c r="F179" s="9" t="s">
        <v>23</v>
      </c>
      <c r="G179" s="9" t="s">
        <v>24</v>
      </c>
      <c r="H179" t="s">
        <v>33</v>
      </c>
      <c r="I179" s="9" t="s">
        <v>178</v>
      </c>
      <c r="J179" s="9" t="s">
        <v>275</v>
      </c>
    </row>
    <row r="180" spans="1:11" x14ac:dyDescent="0.25">
      <c r="A180" t="s">
        <v>276</v>
      </c>
      <c r="B180" s="90" t="s">
        <v>277</v>
      </c>
      <c r="D180" s="7">
        <v>87054.145759676103</v>
      </c>
      <c r="E180" s="9" t="s">
        <v>22</v>
      </c>
      <c r="F180" s="9" t="s">
        <v>23</v>
      </c>
      <c r="G180" s="9" t="s">
        <v>24</v>
      </c>
      <c r="H180" t="s">
        <v>33</v>
      </c>
      <c r="I180" s="9" t="s">
        <v>178</v>
      </c>
      <c r="J180" s="9" t="s">
        <v>278</v>
      </c>
    </row>
    <row r="181" spans="1:11" x14ac:dyDescent="0.25">
      <c r="A181" t="s">
        <v>279</v>
      </c>
      <c r="B181" s="90" t="s">
        <v>280</v>
      </c>
      <c r="D181" s="7">
        <v>15968.070933708626</v>
      </c>
      <c r="E181" s="9" t="s">
        <v>22</v>
      </c>
      <c r="F181" s="9" t="s">
        <v>23</v>
      </c>
      <c r="G181" s="9" t="s">
        <v>24</v>
      </c>
      <c r="H181" t="s">
        <v>33</v>
      </c>
      <c r="I181" s="9" t="s">
        <v>178</v>
      </c>
      <c r="J181" s="9" t="s">
        <v>281</v>
      </c>
    </row>
    <row r="182" spans="1:11" x14ac:dyDescent="0.25">
      <c r="A182" t="s">
        <v>270</v>
      </c>
      <c r="B182" s="90" t="s">
        <v>282</v>
      </c>
      <c r="C182" t="s">
        <v>283</v>
      </c>
      <c r="D182" s="7">
        <v>839354740</v>
      </c>
      <c r="E182" t="s">
        <v>63</v>
      </c>
      <c r="F182" s="9" t="s">
        <v>23</v>
      </c>
      <c r="G182" s="9" t="s">
        <v>24</v>
      </c>
      <c r="H182" s="9" t="s">
        <v>25</v>
      </c>
      <c r="I182" s="9" t="s">
        <v>26</v>
      </c>
      <c r="J182" s="9" t="s">
        <v>284</v>
      </c>
    </row>
    <row r="183" spans="1:11" x14ac:dyDescent="0.25">
      <c r="A183" t="s">
        <v>270</v>
      </c>
      <c r="B183" s="90" t="s">
        <v>282</v>
      </c>
      <c r="D183" s="108">
        <v>572942.05551656696</v>
      </c>
      <c r="E183" t="s">
        <v>164</v>
      </c>
      <c r="F183" s="9"/>
      <c r="G183" s="9"/>
      <c r="H183" t="s">
        <v>33</v>
      </c>
      <c r="I183" s="8" t="s">
        <v>178</v>
      </c>
      <c r="J183" s="19" t="s">
        <v>1536</v>
      </c>
    </row>
    <row r="184" spans="1:11" x14ac:dyDescent="0.25">
      <c r="A184" t="s">
        <v>285</v>
      </c>
      <c r="B184" s="90" t="s">
        <v>286</v>
      </c>
      <c r="D184" s="108">
        <v>326029.59161909577</v>
      </c>
      <c r="E184" s="9" t="s">
        <v>22</v>
      </c>
      <c r="F184" s="9" t="s">
        <v>23</v>
      </c>
      <c r="G184" s="9" t="s">
        <v>24</v>
      </c>
      <c r="H184" t="s">
        <v>33</v>
      </c>
      <c r="I184" s="9" t="s">
        <v>178</v>
      </c>
      <c r="J184" s="9" t="s">
        <v>1532</v>
      </c>
      <c r="K184" s="9"/>
    </row>
    <row r="185" spans="1:11" x14ac:dyDescent="0.25">
      <c r="A185" t="s">
        <v>287</v>
      </c>
      <c r="B185" s="90" t="s">
        <v>288</v>
      </c>
      <c r="D185" s="108">
        <v>58616.883211249224</v>
      </c>
      <c r="E185" s="9" t="s">
        <v>22</v>
      </c>
      <c r="F185" s="9" t="s">
        <v>23</v>
      </c>
      <c r="G185" s="9" t="s">
        <v>24</v>
      </c>
      <c r="H185" t="s">
        <v>33</v>
      </c>
      <c r="I185" s="9" t="s">
        <v>178</v>
      </c>
      <c r="J185" s="9" t="s">
        <v>1533</v>
      </c>
    </row>
    <row r="186" spans="1:11" x14ac:dyDescent="0.25">
      <c r="A186" t="s">
        <v>289</v>
      </c>
      <c r="B186" s="90" t="s">
        <v>290</v>
      </c>
      <c r="D186" s="108">
        <v>57712.453252183797</v>
      </c>
      <c r="E186" s="9" t="s">
        <v>22</v>
      </c>
      <c r="F186" s="9" t="s">
        <v>23</v>
      </c>
      <c r="G186" s="9" t="s">
        <v>24</v>
      </c>
      <c r="H186" t="s">
        <v>33</v>
      </c>
      <c r="I186" s="9" t="s">
        <v>178</v>
      </c>
      <c r="J186" s="9" t="s">
        <v>1534</v>
      </c>
      <c r="K186" s="9"/>
    </row>
    <row r="187" spans="1:11" x14ac:dyDescent="0.25">
      <c r="A187" t="s">
        <v>291</v>
      </c>
      <c r="B187" s="90" t="s">
        <v>292</v>
      </c>
      <c r="D187" s="108">
        <v>5758.0676579414967</v>
      </c>
      <c r="E187" s="9" t="s">
        <v>22</v>
      </c>
      <c r="F187" s="9" t="s">
        <v>23</v>
      </c>
      <c r="G187" s="9" t="s">
        <v>24</v>
      </c>
      <c r="H187" t="s">
        <v>33</v>
      </c>
      <c r="I187" s="9" t="s">
        <v>178</v>
      </c>
      <c r="J187" s="9" t="s">
        <v>1535</v>
      </c>
      <c r="K187" s="9"/>
    </row>
    <row r="188" spans="1:11" x14ac:dyDescent="0.25">
      <c r="A188" t="s">
        <v>273</v>
      </c>
      <c r="B188" s="90" t="s">
        <v>293</v>
      </c>
      <c r="C188" t="s">
        <v>294</v>
      </c>
      <c r="D188" s="108">
        <v>310238568</v>
      </c>
      <c r="E188" t="s">
        <v>63</v>
      </c>
      <c r="F188" s="9" t="s">
        <v>23</v>
      </c>
      <c r="G188" s="9" t="s">
        <v>24</v>
      </c>
      <c r="H188" s="9" t="s">
        <v>25</v>
      </c>
      <c r="I188" s="9" t="s">
        <v>26</v>
      </c>
      <c r="J188" s="9" t="s">
        <v>295</v>
      </c>
    </row>
    <row r="189" spans="1:11" x14ac:dyDescent="0.25">
      <c r="A189" t="s">
        <v>273</v>
      </c>
      <c r="B189" s="90" t="s">
        <v>293</v>
      </c>
      <c r="D189" s="108">
        <v>156180.82904907095</v>
      </c>
      <c r="E189" t="s">
        <v>164</v>
      </c>
      <c r="F189" s="9"/>
      <c r="G189" s="9"/>
      <c r="H189" t="s">
        <v>33</v>
      </c>
      <c r="I189" s="8" t="s">
        <v>178</v>
      </c>
      <c r="J189" s="19" t="s">
        <v>1537</v>
      </c>
    </row>
    <row r="190" spans="1:11" x14ac:dyDescent="0.25">
      <c r="A190" t="s">
        <v>296</v>
      </c>
      <c r="B190" s="90" t="s">
        <v>297</v>
      </c>
      <c r="D190" s="108">
        <v>138450.00997920253</v>
      </c>
      <c r="E190" s="9" t="s">
        <v>22</v>
      </c>
      <c r="F190" s="9" t="s">
        <v>23</v>
      </c>
      <c r="G190" s="9" t="s">
        <v>24</v>
      </c>
      <c r="H190" t="s">
        <v>33</v>
      </c>
      <c r="I190" s="9" t="s">
        <v>178</v>
      </c>
      <c r="J190" s="9" t="s">
        <v>1539</v>
      </c>
      <c r="K190" s="9"/>
    </row>
    <row r="191" spans="1:11" x14ac:dyDescent="0.25">
      <c r="A191" t="s">
        <v>298</v>
      </c>
      <c r="B191" s="90" t="s">
        <v>299</v>
      </c>
      <c r="D191" s="108">
        <v>19781.417576415184</v>
      </c>
      <c r="E191" s="9" t="s">
        <v>22</v>
      </c>
      <c r="F191" s="9" t="s">
        <v>23</v>
      </c>
      <c r="G191" s="9" t="s">
        <v>24</v>
      </c>
      <c r="H191" t="s">
        <v>33</v>
      </c>
      <c r="I191" s="9" t="s">
        <v>178</v>
      </c>
      <c r="J191" s="9" t="s">
        <v>1540</v>
      </c>
      <c r="K191" s="9"/>
    </row>
    <row r="192" spans="1:11" x14ac:dyDescent="0.25">
      <c r="A192" t="s">
        <v>300</v>
      </c>
      <c r="B192" s="90" t="s">
        <v>301</v>
      </c>
      <c r="D192" s="108">
        <v>5960.6413406577931</v>
      </c>
      <c r="E192" s="9" t="s">
        <v>22</v>
      </c>
      <c r="F192" s="9" t="s">
        <v>23</v>
      </c>
      <c r="G192" s="9" t="s">
        <v>24</v>
      </c>
      <c r="H192" t="s">
        <v>33</v>
      </c>
      <c r="I192" s="9" t="s">
        <v>178</v>
      </c>
      <c r="J192" s="9" t="s">
        <v>1541</v>
      </c>
      <c r="K192" s="9"/>
    </row>
    <row r="193" spans="1:18" x14ac:dyDescent="0.25">
      <c r="A193" t="s">
        <v>302</v>
      </c>
      <c r="B193" s="90" t="s">
        <v>303</v>
      </c>
      <c r="D193" s="108">
        <v>2127.182891648346</v>
      </c>
      <c r="E193" s="9" t="s">
        <v>22</v>
      </c>
      <c r="F193" s="9" t="s">
        <v>23</v>
      </c>
      <c r="G193" s="9" t="s">
        <v>24</v>
      </c>
      <c r="H193" t="s">
        <v>33</v>
      </c>
      <c r="I193" s="9" t="s">
        <v>178</v>
      </c>
      <c r="J193" s="9" t="s">
        <v>1542</v>
      </c>
      <c r="K193" s="9"/>
    </row>
    <row r="194" spans="1:18" x14ac:dyDescent="0.25">
      <c r="A194" t="s">
        <v>300</v>
      </c>
      <c r="B194" s="90" t="s">
        <v>304</v>
      </c>
      <c r="C194" t="s">
        <v>305</v>
      </c>
      <c r="D194" s="108">
        <v>520708382</v>
      </c>
      <c r="E194" t="s">
        <v>63</v>
      </c>
      <c r="F194" s="9" t="s">
        <v>23</v>
      </c>
      <c r="G194" s="9" t="s">
        <v>24</v>
      </c>
      <c r="H194" s="9" t="s">
        <v>25</v>
      </c>
      <c r="I194" s="9" t="s">
        <v>26</v>
      </c>
      <c r="J194" s="9" t="s">
        <v>306</v>
      </c>
    </row>
    <row r="195" spans="1:18" x14ac:dyDescent="0.25">
      <c r="A195" t="s">
        <v>276</v>
      </c>
      <c r="B195" s="90" t="s">
        <v>304</v>
      </c>
      <c r="D195" s="108">
        <v>300141.86350236856</v>
      </c>
      <c r="E195" t="s">
        <v>164</v>
      </c>
      <c r="F195" s="9"/>
      <c r="G195" s="9"/>
      <c r="H195" t="s">
        <v>33</v>
      </c>
      <c r="I195" s="8" t="s">
        <v>178</v>
      </c>
      <c r="J195" s="19" t="s">
        <v>1538</v>
      </c>
    </row>
    <row r="196" spans="1:18" x14ac:dyDescent="0.25">
      <c r="A196" t="s">
        <v>307</v>
      </c>
      <c r="B196" s="90" t="s">
        <v>308</v>
      </c>
      <c r="D196" s="7">
        <v>229743.589417888</v>
      </c>
      <c r="E196" s="9" t="s">
        <v>22</v>
      </c>
      <c r="F196" s="9" t="s">
        <v>23</v>
      </c>
      <c r="G196" s="9" t="s">
        <v>24</v>
      </c>
      <c r="H196" t="s">
        <v>33</v>
      </c>
      <c r="I196" s="9" t="s">
        <v>178</v>
      </c>
      <c r="J196" s="9" t="s">
        <v>1543</v>
      </c>
      <c r="K196" s="9"/>
    </row>
    <row r="197" spans="1:18" x14ac:dyDescent="0.25">
      <c r="A197" t="s">
        <v>309</v>
      </c>
      <c r="B197" s="90" t="s">
        <v>310</v>
      </c>
      <c r="D197" s="7">
        <v>55143.864013836166</v>
      </c>
      <c r="E197" s="9" t="s">
        <v>22</v>
      </c>
      <c r="F197" s="9" t="s">
        <v>23</v>
      </c>
      <c r="G197" s="9" t="s">
        <v>24</v>
      </c>
      <c r="H197" t="s">
        <v>33</v>
      </c>
      <c r="I197" s="9" t="s">
        <v>178</v>
      </c>
      <c r="J197" s="9" t="s">
        <v>1544</v>
      </c>
      <c r="K197" s="9"/>
    </row>
    <row r="198" spans="1:18" x14ac:dyDescent="0.25">
      <c r="A198" t="s">
        <v>311</v>
      </c>
      <c r="B198" s="90" t="s">
        <v>312</v>
      </c>
      <c r="D198" s="7">
        <v>23381.051166834513</v>
      </c>
      <c r="E198" s="9" t="s">
        <v>22</v>
      </c>
      <c r="F198" s="9" t="s">
        <v>23</v>
      </c>
      <c r="G198" s="9" t="s">
        <v>24</v>
      </c>
      <c r="H198" t="s">
        <v>33</v>
      </c>
      <c r="I198" s="9" t="s">
        <v>178</v>
      </c>
      <c r="J198" s="9" t="s">
        <v>1545</v>
      </c>
      <c r="K198" s="9"/>
    </row>
    <row r="199" spans="1:18" x14ac:dyDescent="0.25">
      <c r="A199" t="s">
        <v>313</v>
      </c>
      <c r="B199" s="90" t="s">
        <v>314</v>
      </c>
      <c r="D199" s="7">
        <v>8082.8203841187851</v>
      </c>
      <c r="E199" s="9" t="s">
        <v>22</v>
      </c>
      <c r="F199" s="9" t="s">
        <v>23</v>
      </c>
      <c r="G199" s="9" t="s">
        <v>24</v>
      </c>
      <c r="H199" t="s">
        <v>33</v>
      </c>
      <c r="I199" s="9" t="s">
        <v>178</v>
      </c>
      <c r="J199" s="9" t="s">
        <v>1546</v>
      </c>
      <c r="K199" s="9"/>
    </row>
    <row r="200" spans="1:18" s="86" customFormat="1" x14ac:dyDescent="0.25">
      <c r="A200" s="86" t="s">
        <v>279</v>
      </c>
      <c r="B200" s="90" t="s">
        <v>316</v>
      </c>
      <c r="C200" s="86" t="s">
        <v>317</v>
      </c>
      <c r="D200" s="121">
        <v>258450251</v>
      </c>
      <c r="E200" s="86" t="s">
        <v>22</v>
      </c>
      <c r="F200" s="8" t="s">
        <v>23</v>
      </c>
      <c r="G200" s="8" t="s">
        <v>24</v>
      </c>
      <c r="H200" s="8" t="s">
        <v>25</v>
      </c>
      <c r="I200" s="8" t="s">
        <v>26</v>
      </c>
    </row>
    <row r="201" spans="1:18" s="86" customFormat="1" x14ac:dyDescent="0.25">
      <c r="A201" s="86" t="s">
        <v>279</v>
      </c>
      <c r="B201" s="90" t="s">
        <v>316</v>
      </c>
      <c r="C201" s="131"/>
      <c r="D201" s="121">
        <v>861.50083666666671</v>
      </c>
      <c r="E201" s="8" t="s">
        <v>318</v>
      </c>
      <c r="F201" s="8"/>
      <c r="G201" s="8"/>
      <c r="H201" t="s">
        <v>33</v>
      </c>
      <c r="I201" s="8" t="s">
        <v>178</v>
      </c>
      <c r="J201" s="8" t="s">
        <v>319</v>
      </c>
      <c r="K201" s="131"/>
    </row>
    <row r="202" spans="1:18" s="86" customFormat="1" x14ac:dyDescent="0.25">
      <c r="A202" s="86" t="s">
        <v>1023</v>
      </c>
      <c r="B202" s="90" t="s">
        <v>321</v>
      </c>
      <c r="C202" s="132"/>
      <c r="D202" s="121">
        <v>425709.48323773121</v>
      </c>
      <c r="E202" s="8" t="s">
        <v>22</v>
      </c>
      <c r="F202" s="8" t="s">
        <v>23</v>
      </c>
      <c r="G202" s="8" t="s">
        <v>24</v>
      </c>
      <c r="H202" s="86" t="s">
        <v>33</v>
      </c>
      <c r="I202" s="9" t="s">
        <v>322</v>
      </c>
      <c r="J202" s="8" t="s">
        <v>323</v>
      </c>
    </row>
    <row r="203" spans="1:18" s="86" customFormat="1" x14ac:dyDescent="0.25">
      <c r="A203" s="86" t="s">
        <v>1024</v>
      </c>
      <c r="B203" s="90" t="s">
        <v>325</v>
      </c>
      <c r="C203" s="132"/>
      <c r="D203" s="121">
        <v>48152.271309214091</v>
      </c>
      <c r="E203" s="8" t="s">
        <v>22</v>
      </c>
      <c r="F203" s="8" t="s">
        <v>23</v>
      </c>
      <c r="G203" s="8" t="s">
        <v>24</v>
      </c>
      <c r="H203" s="86" t="s">
        <v>33</v>
      </c>
      <c r="I203" s="9" t="s">
        <v>322</v>
      </c>
      <c r="J203" s="8" t="s">
        <v>326</v>
      </c>
    </row>
    <row r="204" spans="1:18" s="86" customFormat="1" x14ac:dyDescent="0.25">
      <c r="A204" s="86" t="s">
        <v>1025</v>
      </c>
      <c r="B204" s="90" t="s">
        <v>328</v>
      </c>
      <c r="C204" s="132"/>
      <c r="D204" s="121">
        <v>54708.214351313662</v>
      </c>
      <c r="E204" s="8" t="s">
        <v>22</v>
      </c>
      <c r="F204" s="8" t="s">
        <v>23</v>
      </c>
      <c r="G204" s="8" t="s">
        <v>24</v>
      </c>
      <c r="H204" s="86" t="s">
        <v>33</v>
      </c>
      <c r="I204" s="9" t="s">
        <v>322</v>
      </c>
      <c r="J204" s="8" t="s">
        <v>329</v>
      </c>
    </row>
    <row r="205" spans="1:18" s="86" customFormat="1" x14ac:dyDescent="0.25">
      <c r="A205" s="86" t="s">
        <v>1026</v>
      </c>
      <c r="B205" s="90" t="s">
        <v>331</v>
      </c>
      <c r="C205" s="132"/>
      <c r="D205" s="121">
        <v>25178.212286684124</v>
      </c>
      <c r="E205" s="8" t="s">
        <v>22</v>
      </c>
      <c r="F205" s="8" t="s">
        <v>23</v>
      </c>
      <c r="G205" s="8" t="s">
        <v>24</v>
      </c>
      <c r="H205" s="86" t="s">
        <v>33</v>
      </c>
      <c r="I205" s="9" t="s">
        <v>322</v>
      </c>
      <c r="J205" s="8" t="s">
        <v>332</v>
      </c>
    </row>
    <row r="206" spans="1:18" x14ac:dyDescent="0.25">
      <c r="A206" t="s">
        <v>315</v>
      </c>
      <c r="B206" s="90" t="s">
        <v>333</v>
      </c>
      <c r="D206" s="139">
        <v>591669.20634621824</v>
      </c>
      <c r="E206" s="86" t="s">
        <v>63</v>
      </c>
      <c r="F206" s="8" t="s">
        <v>23</v>
      </c>
      <c r="G206" s="8" t="s">
        <v>24</v>
      </c>
      <c r="H206" s="86" t="s">
        <v>33</v>
      </c>
      <c r="I206" s="133"/>
      <c r="J206" s="134"/>
    </row>
    <row r="207" spans="1:18" x14ac:dyDescent="0.25">
      <c r="A207" t="s">
        <v>320</v>
      </c>
      <c r="B207" s="90" t="s">
        <v>335</v>
      </c>
      <c r="C207" s="108"/>
      <c r="D207" s="121">
        <v>445108.07138163591</v>
      </c>
      <c r="E207" s="86" t="s">
        <v>63</v>
      </c>
      <c r="F207" s="8" t="s">
        <v>23</v>
      </c>
      <c r="G207" s="8" t="s">
        <v>24</v>
      </c>
      <c r="H207" s="86" t="s">
        <v>33</v>
      </c>
      <c r="I207" s="86" t="s">
        <v>34</v>
      </c>
      <c r="J207" s="8" t="s">
        <v>1560</v>
      </c>
      <c r="K207" s="20"/>
      <c r="L207" s="20"/>
      <c r="M207" s="20"/>
      <c r="P207" s="108"/>
      <c r="Q207" s="20"/>
      <c r="R207" s="9"/>
    </row>
    <row r="208" spans="1:18" x14ac:dyDescent="0.25">
      <c r="A208" t="s">
        <v>324</v>
      </c>
      <c r="B208" s="90" t="s">
        <v>337</v>
      </c>
      <c r="C208" s="108"/>
      <c r="D208" s="121">
        <v>42080.389085554518</v>
      </c>
      <c r="E208" s="86" t="s">
        <v>63</v>
      </c>
      <c r="F208" s="8" t="s">
        <v>23</v>
      </c>
      <c r="G208" s="8" t="s">
        <v>24</v>
      </c>
      <c r="H208" s="86" t="s">
        <v>33</v>
      </c>
      <c r="I208" s="86" t="s">
        <v>34</v>
      </c>
      <c r="J208" s="8" t="s">
        <v>1560</v>
      </c>
      <c r="M208" s="108"/>
      <c r="P208" s="108"/>
      <c r="R208" s="9"/>
    </row>
    <row r="209" spans="1:18" x14ac:dyDescent="0.25">
      <c r="A209" t="s">
        <v>327</v>
      </c>
      <c r="B209" s="90" t="s">
        <v>339</v>
      </c>
      <c r="C209" s="108"/>
      <c r="D209" s="121">
        <v>98796.85955296774</v>
      </c>
      <c r="E209" s="86" t="s">
        <v>63</v>
      </c>
      <c r="F209" s="8" t="s">
        <v>23</v>
      </c>
      <c r="G209" s="8" t="s">
        <v>24</v>
      </c>
      <c r="H209" s="86" t="s">
        <v>33</v>
      </c>
      <c r="I209" s="86" t="s">
        <v>34</v>
      </c>
      <c r="J209" s="8" t="s">
        <v>1560</v>
      </c>
      <c r="M209" s="108"/>
      <c r="P209" s="108"/>
      <c r="R209" s="9"/>
    </row>
    <row r="210" spans="1:18" x14ac:dyDescent="0.25">
      <c r="A210" t="s">
        <v>330</v>
      </c>
      <c r="B210" s="90" t="s">
        <v>341</v>
      </c>
      <c r="C210" s="108"/>
      <c r="D210" s="121">
        <v>5683.8863260600883</v>
      </c>
      <c r="E210" s="86" t="s">
        <v>63</v>
      </c>
      <c r="F210" s="8" t="s">
        <v>23</v>
      </c>
      <c r="G210" s="8" t="s">
        <v>24</v>
      </c>
      <c r="H210" s="86" t="s">
        <v>33</v>
      </c>
      <c r="I210" s="86" t="s">
        <v>34</v>
      </c>
      <c r="J210" s="8" t="s">
        <v>1560</v>
      </c>
      <c r="M210" s="108"/>
      <c r="P210" s="108"/>
      <c r="R210" s="9"/>
    </row>
    <row r="211" spans="1:18" x14ac:dyDescent="0.25">
      <c r="B211" s="106" t="s">
        <v>30</v>
      </c>
      <c r="E211" s="9"/>
      <c r="F211" s="9"/>
      <c r="G211" s="9"/>
    </row>
    <row r="212" spans="1:18" x14ac:dyDescent="0.25">
      <c r="A212" t="s">
        <v>342</v>
      </c>
      <c r="B212" s="90" t="s">
        <v>343</v>
      </c>
      <c r="D212" s="20">
        <v>943176.98486833635</v>
      </c>
      <c r="E212" s="9" t="s">
        <v>22</v>
      </c>
      <c r="F212" s="9" t="s">
        <v>23</v>
      </c>
      <c r="G212" s="9" t="s">
        <v>24</v>
      </c>
      <c r="H212" t="s">
        <v>33</v>
      </c>
      <c r="I212" s="9" t="s">
        <v>34</v>
      </c>
    </row>
    <row r="213" spans="1:18" x14ac:dyDescent="0.25">
      <c r="A213" s="86" t="s">
        <v>344</v>
      </c>
      <c r="B213" s="90" t="s">
        <v>345</v>
      </c>
      <c r="C213" s="108"/>
      <c r="D213" s="108">
        <v>716004.91501075332</v>
      </c>
      <c r="E213" s="9" t="s">
        <v>22</v>
      </c>
      <c r="F213" s="9" t="s">
        <v>23</v>
      </c>
      <c r="G213" s="9" t="s">
        <v>24</v>
      </c>
      <c r="H213" t="s">
        <v>33</v>
      </c>
      <c r="I213" s="9" t="s">
        <v>34</v>
      </c>
      <c r="J213" s="9" t="s">
        <v>346</v>
      </c>
      <c r="K213" s="20"/>
    </row>
    <row r="214" spans="1:18" x14ac:dyDescent="0.25">
      <c r="A214" s="86" t="s">
        <v>347</v>
      </c>
      <c r="B214" s="90" t="s">
        <v>348</v>
      </c>
      <c r="D214" s="108">
        <v>137353.0725288713</v>
      </c>
      <c r="E214" s="9" t="s">
        <v>22</v>
      </c>
      <c r="F214" s="9" t="s">
        <v>23</v>
      </c>
      <c r="G214" s="9" t="s">
        <v>24</v>
      </c>
      <c r="H214" t="s">
        <v>33</v>
      </c>
      <c r="I214" s="9" t="s">
        <v>34</v>
      </c>
      <c r="J214" s="9" t="s">
        <v>349</v>
      </c>
    </row>
    <row r="215" spans="1:18" x14ac:dyDescent="0.25">
      <c r="A215" s="86" t="s">
        <v>350</v>
      </c>
      <c r="B215" s="90" t="s">
        <v>351</v>
      </c>
      <c r="D215" s="108">
        <v>72634.094673661442</v>
      </c>
      <c r="E215" s="9" t="s">
        <v>22</v>
      </c>
      <c r="F215" s="9" t="s">
        <v>23</v>
      </c>
      <c r="G215" s="9" t="s">
        <v>24</v>
      </c>
      <c r="H215" t="s">
        <v>33</v>
      </c>
      <c r="I215" s="9" t="s">
        <v>34</v>
      </c>
      <c r="J215" s="9" t="s">
        <v>352</v>
      </c>
    </row>
    <row r="216" spans="1:18" x14ac:dyDescent="0.25">
      <c r="A216" s="86" t="s">
        <v>353</v>
      </c>
      <c r="B216" s="90" t="s">
        <v>354</v>
      </c>
      <c r="D216" s="108">
        <v>17184.902655050442</v>
      </c>
      <c r="E216" s="9" t="s">
        <v>22</v>
      </c>
      <c r="F216" s="9" t="s">
        <v>23</v>
      </c>
      <c r="G216" s="9" t="s">
        <v>24</v>
      </c>
      <c r="H216" t="s">
        <v>33</v>
      </c>
      <c r="I216" s="9" t="s">
        <v>34</v>
      </c>
      <c r="J216" s="9" t="s">
        <v>355</v>
      </c>
    </row>
    <row r="217" spans="1:18" x14ac:dyDescent="0.25">
      <c r="A217" s="86" t="s">
        <v>356</v>
      </c>
      <c r="B217" s="90" t="s">
        <v>357</v>
      </c>
      <c r="D217" s="108">
        <v>748959.54624573677</v>
      </c>
    </row>
    <row r="218" spans="1:18" x14ac:dyDescent="0.25">
      <c r="A218" s="86" t="s">
        <v>358</v>
      </c>
      <c r="B218" s="90" t="s">
        <v>359</v>
      </c>
      <c r="D218" s="108">
        <v>551292.58591864235</v>
      </c>
      <c r="E218" s="9" t="s">
        <v>22</v>
      </c>
      <c r="F218" s="9" t="s">
        <v>23</v>
      </c>
      <c r="G218" s="9" t="s">
        <v>24</v>
      </c>
      <c r="H218" t="s">
        <v>33</v>
      </c>
      <c r="I218" s="9" t="s">
        <v>178</v>
      </c>
      <c r="J218" t="s">
        <v>360</v>
      </c>
    </row>
    <row r="219" spans="1:18" x14ac:dyDescent="0.25">
      <c r="A219" s="86" t="s">
        <v>361</v>
      </c>
      <c r="B219" s="90" t="s">
        <v>362</v>
      </c>
      <c r="D219" s="108">
        <v>103666.73583236894</v>
      </c>
      <c r="E219" s="9" t="s">
        <v>22</v>
      </c>
      <c r="F219" s="9" t="s">
        <v>23</v>
      </c>
      <c r="G219" s="9" t="s">
        <v>24</v>
      </c>
      <c r="H219" t="s">
        <v>33</v>
      </c>
      <c r="I219" s="9" t="s">
        <v>178</v>
      </c>
      <c r="J219" t="s">
        <v>363</v>
      </c>
    </row>
    <row r="220" spans="1:18" x14ac:dyDescent="0.25">
      <c r="A220" s="86" t="s">
        <v>364</v>
      </c>
      <c r="B220" s="90" t="s">
        <v>365</v>
      </c>
      <c r="D220" s="108">
        <v>82499.515050955713</v>
      </c>
      <c r="E220" s="9" t="s">
        <v>22</v>
      </c>
      <c r="F220" s="9" t="s">
        <v>23</v>
      </c>
      <c r="G220" s="9" t="s">
        <v>24</v>
      </c>
      <c r="H220" t="s">
        <v>33</v>
      </c>
      <c r="I220" s="9" t="s">
        <v>178</v>
      </c>
      <c r="J220" t="s">
        <v>366</v>
      </c>
    </row>
    <row r="221" spans="1:18" x14ac:dyDescent="0.25">
      <c r="A221" s="86" t="s">
        <v>367</v>
      </c>
      <c r="B221" s="90" t="s">
        <v>368</v>
      </c>
      <c r="D221" s="108">
        <v>11500.709443769761</v>
      </c>
      <c r="E221" s="9" t="s">
        <v>22</v>
      </c>
      <c r="F221" s="9" t="s">
        <v>23</v>
      </c>
      <c r="G221" s="9" t="s">
        <v>24</v>
      </c>
      <c r="H221" t="s">
        <v>33</v>
      </c>
      <c r="I221" s="9" t="s">
        <v>178</v>
      </c>
      <c r="J221" t="s">
        <v>369</v>
      </c>
    </row>
    <row r="222" spans="1:18" x14ac:dyDescent="0.25">
      <c r="A222" s="86" t="s">
        <v>358</v>
      </c>
      <c r="B222" s="90" t="s">
        <v>370</v>
      </c>
      <c r="C222" t="s">
        <v>283</v>
      </c>
      <c r="D222" s="108">
        <v>1007978732</v>
      </c>
      <c r="E222" t="s">
        <v>63</v>
      </c>
      <c r="F222" s="9" t="s">
        <v>23</v>
      </c>
      <c r="G222" s="9" t="s">
        <v>24</v>
      </c>
      <c r="H222" s="9" t="s">
        <v>25</v>
      </c>
      <c r="I222" s="9" t="s">
        <v>26</v>
      </c>
      <c r="J222" s="9" t="s">
        <v>371</v>
      </c>
    </row>
    <row r="223" spans="1:18" x14ac:dyDescent="0.25">
      <c r="A223" s="86" t="s">
        <v>358</v>
      </c>
      <c r="B223" s="90" t="s">
        <v>370</v>
      </c>
      <c r="D223" s="108">
        <v>688044.49311749008</v>
      </c>
      <c r="E223" s="9" t="s">
        <v>164</v>
      </c>
      <c r="F223" s="9"/>
      <c r="G223" s="9"/>
      <c r="H223" t="s">
        <v>33</v>
      </c>
      <c r="I223" s="9" t="s">
        <v>178</v>
      </c>
      <c r="J223" s="9" t="s">
        <v>372</v>
      </c>
    </row>
    <row r="224" spans="1:18" x14ac:dyDescent="0.25">
      <c r="A224" s="86" t="s">
        <v>373</v>
      </c>
      <c r="B224" s="90" t="s">
        <v>374</v>
      </c>
      <c r="D224" s="108">
        <v>391528.01395354472</v>
      </c>
      <c r="E224" s="9" t="s">
        <v>22</v>
      </c>
      <c r="F224" s="9" t="s">
        <v>23</v>
      </c>
      <c r="G224" s="9" t="s">
        <v>24</v>
      </c>
      <c r="H224" t="s">
        <v>33</v>
      </c>
      <c r="I224" s="9" t="s">
        <v>178</v>
      </c>
      <c r="J224" s="9" t="s">
        <v>375</v>
      </c>
    </row>
    <row r="225" spans="1:10" x14ac:dyDescent="0.25">
      <c r="A225" s="86" t="s">
        <v>376</v>
      </c>
      <c r="B225" s="90" t="s">
        <v>377</v>
      </c>
      <c r="D225" s="108">
        <v>70392.849170145957</v>
      </c>
      <c r="E225" s="9" t="s">
        <v>22</v>
      </c>
      <c r="F225" s="9" t="s">
        <v>23</v>
      </c>
      <c r="G225" s="9" t="s">
        <v>24</v>
      </c>
      <c r="H225" t="s">
        <v>33</v>
      </c>
      <c r="I225" s="9" t="s">
        <v>178</v>
      </c>
      <c r="J225" s="9" t="s">
        <v>378</v>
      </c>
    </row>
    <row r="226" spans="1:10" x14ac:dyDescent="0.25">
      <c r="A226" s="86" t="s">
        <v>379</v>
      </c>
      <c r="B226" s="90" t="s">
        <v>380</v>
      </c>
      <c r="D226" s="7">
        <v>69306.721791724791</v>
      </c>
      <c r="E226" s="9" t="s">
        <v>22</v>
      </c>
      <c r="F226" s="9" t="s">
        <v>23</v>
      </c>
      <c r="G226" s="9" t="s">
        <v>24</v>
      </c>
      <c r="H226" t="s">
        <v>33</v>
      </c>
      <c r="I226" s="9" t="s">
        <v>178</v>
      </c>
      <c r="J226" s="9" t="s">
        <v>1547</v>
      </c>
    </row>
    <row r="227" spans="1:10" x14ac:dyDescent="0.25">
      <c r="A227" s="86" t="s">
        <v>381</v>
      </c>
      <c r="B227" s="90" t="s">
        <v>382</v>
      </c>
      <c r="D227" s="7">
        <v>6914.8471558307747</v>
      </c>
      <c r="E227" s="9" t="s">
        <v>22</v>
      </c>
      <c r="F227" s="9" t="s">
        <v>23</v>
      </c>
      <c r="G227" s="9" t="s">
        <v>24</v>
      </c>
      <c r="H227" t="s">
        <v>33</v>
      </c>
      <c r="I227" s="9" t="s">
        <v>178</v>
      </c>
      <c r="J227" s="9" t="s">
        <v>1548</v>
      </c>
    </row>
    <row r="228" spans="1:10" x14ac:dyDescent="0.25">
      <c r="A228" s="86" t="s">
        <v>361</v>
      </c>
      <c r="B228" s="90" t="s">
        <v>383</v>
      </c>
      <c r="C228" t="s">
        <v>294</v>
      </c>
      <c r="D228" s="7">
        <v>117024011</v>
      </c>
      <c r="E228" t="s">
        <v>63</v>
      </c>
      <c r="F228" s="9" t="s">
        <v>23</v>
      </c>
      <c r="G228" s="9" t="s">
        <v>24</v>
      </c>
      <c r="H228" s="9" t="s">
        <v>25</v>
      </c>
      <c r="I228" s="9" t="s">
        <v>26</v>
      </c>
      <c r="J228" s="9" t="s">
        <v>384</v>
      </c>
    </row>
    <row r="229" spans="1:10" x14ac:dyDescent="0.25">
      <c r="A229" s="86" t="s">
        <v>361</v>
      </c>
      <c r="B229" s="90" t="s">
        <v>383</v>
      </c>
      <c r="D229" s="7">
        <v>58912.427215134645</v>
      </c>
      <c r="E229" s="9" t="s">
        <v>164</v>
      </c>
      <c r="F229" s="9"/>
      <c r="G229" s="9"/>
      <c r="H229" t="s">
        <v>33</v>
      </c>
      <c r="I229" s="9" t="s">
        <v>178</v>
      </c>
      <c r="J229" s="9" t="s">
        <v>1549</v>
      </c>
    </row>
    <row r="230" spans="1:10" x14ac:dyDescent="0.25">
      <c r="A230" s="86" t="s">
        <v>385</v>
      </c>
      <c r="B230" s="90" t="s">
        <v>386</v>
      </c>
      <c r="D230" s="7">
        <v>52224.246634468444</v>
      </c>
      <c r="E230" s="9" t="s">
        <v>22</v>
      </c>
      <c r="F230" s="9" t="s">
        <v>23</v>
      </c>
      <c r="G230" s="9" t="s">
        <v>24</v>
      </c>
      <c r="H230" t="s">
        <v>33</v>
      </c>
      <c r="I230" s="9" t="s">
        <v>178</v>
      </c>
      <c r="J230" s="9" t="s">
        <v>1550</v>
      </c>
    </row>
    <row r="231" spans="1:10" x14ac:dyDescent="0.25">
      <c r="A231" s="86" t="s">
        <v>387</v>
      </c>
      <c r="B231" s="90" t="s">
        <v>388</v>
      </c>
      <c r="D231" s="7">
        <v>7461.6797098483394</v>
      </c>
      <c r="E231" s="9" t="s">
        <v>22</v>
      </c>
      <c r="F231" s="9" t="s">
        <v>23</v>
      </c>
      <c r="G231" s="9" t="s">
        <v>24</v>
      </c>
      <c r="H231" t="s">
        <v>33</v>
      </c>
      <c r="I231" s="9" t="s">
        <v>178</v>
      </c>
      <c r="J231" s="9" t="s">
        <v>1551</v>
      </c>
    </row>
    <row r="232" spans="1:10" x14ac:dyDescent="0.25">
      <c r="A232" s="86" t="s">
        <v>389</v>
      </c>
      <c r="B232" s="90" t="s">
        <v>390</v>
      </c>
      <c r="D232" s="7">
        <v>2248.3927846656138</v>
      </c>
      <c r="E232" s="9" t="s">
        <v>22</v>
      </c>
      <c r="F232" s="9" t="s">
        <v>23</v>
      </c>
      <c r="G232" s="9" t="s">
        <v>24</v>
      </c>
      <c r="H232" t="s">
        <v>33</v>
      </c>
      <c r="I232" s="9" t="s">
        <v>178</v>
      </c>
      <c r="J232" s="9" t="s">
        <v>1552</v>
      </c>
    </row>
    <row r="233" spans="1:10" x14ac:dyDescent="0.25">
      <c r="A233" s="86" t="s">
        <v>391</v>
      </c>
      <c r="B233" s="90" t="s">
        <v>392</v>
      </c>
      <c r="D233" s="7">
        <v>802.38725867013375</v>
      </c>
      <c r="E233" s="9" t="s">
        <v>22</v>
      </c>
      <c r="F233" s="9" t="s">
        <v>23</v>
      </c>
      <c r="G233" s="9" t="s">
        <v>24</v>
      </c>
      <c r="H233" t="s">
        <v>33</v>
      </c>
      <c r="I233" s="9" t="s">
        <v>178</v>
      </c>
      <c r="J233" s="9" t="s">
        <v>1553</v>
      </c>
    </row>
    <row r="234" spans="1:10" x14ac:dyDescent="0.25">
      <c r="A234" s="86" t="s">
        <v>364</v>
      </c>
      <c r="B234" s="90" t="s">
        <v>393</v>
      </c>
      <c r="C234" t="s">
        <v>305</v>
      </c>
      <c r="D234" s="7">
        <v>243737590</v>
      </c>
      <c r="E234" t="s">
        <v>63</v>
      </c>
      <c r="F234" s="9" t="s">
        <v>23</v>
      </c>
      <c r="G234" s="9" t="s">
        <v>24</v>
      </c>
      <c r="H234" s="9" t="s">
        <v>25</v>
      </c>
      <c r="I234" s="9" t="s">
        <v>26</v>
      </c>
      <c r="J234" s="9" t="s">
        <v>1555</v>
      </c>
    </row>
    <row r="235" spans="1:10" x14ac:dyDescent="0.25">
      <c r="A235" s="86" t="s">
        <v>364</v>
      </c>
      <c r="B235" s="90" t="s">
        <v>393</v>
      </c>
      <c r="D235" s="7">
        <v>140492.94575821955</v>
      </c>
      <c r="E235" s="9" t="s">
        <v>164</v>
      </c>
      <c r="F235" s="9"/>
      <c r="G235" s="9"/>
      <c r="H235" t="s">
        <v>33</v>
      </c>
      <c r="I235" s="9" t="s">
        <v>178</v>
      </c>
      <c r="J235" s="9" t="s">
        <v>1554</v>
      </c>
    </row>
    <row r="236" spans="1:10" x14ac:dyDescent="0.25">
      <c r="A236" s="86" t="s">
        <v>394</v>
      </c>
      <c r="B236" s="90" t="s">
        <v>395</v>
      </c>
      <c r="D236" s="7">
        <v>107540.32533062914</v>
      </c>
      <c r="E236" s="9" t="s">
        <v>22</v>
      </c>
      <c r="F236" s="9" t="s">
        <v>23</v>
      </c>
      <c r="G236" s="9" t="s">
        <v>24</v>
      </c>
      <c r="H236" t="s">
        <v>33</v>
      </c>
      <c r="I236" s="9" t="s">
        <v>178</v>
      </c>
      <c r="J236" s="9" t="s">
        <v>1556</v>
      </c>
    </row>
    <row r="237" spans="1:10" x14ac:dyDescent="0.25">
      <c r="A237" s="86" t="s">
        <v>396</v>
      </c>
      <c r="B237" s="90" t="s">
        <v>397</v>
      </c>
      <c r="D237" s="7">
        <v>25812.206952374647</v>
      </c>
      <c r="E237" s="9" t="s">
        <v>22</v>
      </c>
      <c r="F237" s="9" t="s">
        <v>23</v>
      </c>
      <c r="G237" s="9" t="s">
        <v>24</v>
      </c>
      <c r="H237" t="s">
        <v>33</v>
      </c>
      <c r="I237" s="9" t="s">
        <v>178</v>
      </c>
      <c r="J237" s="9" t="s">
        <v>1557</v>
      </c>
    </row>
    <row r="238" spans="1:10" x14ac:dyDescent="0.25">
      <c r="A238" s="86" t="s">
        <v>398</v>
      </c>
      <c r="B238" s="90" t="s">
        <v>399</v>
      </c>
      <c r="D238" s="7">
        <v>10944.400474565304</v>
      </c>
      <c r="E238" s="9" t="s">
        <v>22</v>
      </c>
      <c r="F238" s="9" t="s">
        <v>23</v>
      </c>
      <c r="G238" s="9" t="s">
        <v>24</v>
      </c>
      <c r="H238" t="s">
        <v>33</v>
      </c>
      <c r="I238" s="9" t="s">
        <v>178</v>
      </c>
      <c r="J238" s="9" t="s">
        <v>1558</v>
      </c>
    </row>
    <row r="239" spans="1:10" x14ac:dyDescent="0.25">
      <c r="A239" s="86" t="s">
        <v>400</v>
      </c>
      <c r="B239" s="90" t="s">
        <v>401</v>
      </c>
      <c r="D239" s="7">
        <v>3783.4750292688527</v>
      </c>
      <c r="E239" s="9" t="s">
        <v>22</v>
      </c>
      <c r="F239" s="9" t="s">
        <v>23</v>
      </c>
      <c r="G239" s="9" t="s">
        <v>24</v>
      </c>
      <c r="H239" t="s">
        <v>33</v>
      </c>
      <c r="I239" s="9" t="s">
        <v>178</v>
      </c>
      <c r="J239" s="9" t="s">
        <v>1559</v>
      </c>
    </row>
    <row r="240" spans="1:10" x14ac:dyDescent="0.25">
      <c r="A240" s="86" t="s">
        <v>402</v>
      </c>
      <c r="B240" s="90" t="s">
        <v>403</v>
      </c>
      <c r="D240" s="20">
        <v>1127024.3504896874</v>
      </c>
      <c r="F240" s="9"/>
      <c r="G240" s="9"/>
      <c r="J240" s="9"/>
    </row>
    <row r="241" spans="1:18" x14ac:dyDescent="0.25">
      <c r="A241" s="86" t="s">
        <v>404</v>
      </c>
      <c r="B241" s="90" t="s">
        <v>405</v>
      </c>
      <c r="D241" s="7">
        <v>856677.39026281261</v>
      </c>
      <c r="E241" t="s">
        <v>63</v>
      </c>
      <c r="F241" s="9" t="s">
        <v>23</v>
      </c>
      <c r="G241" s="9" t="s">
        <v>24</v>
      </c>
      <c r="H241" t="s">
        <v>33</v>
      </c>
      <c r="I241" t="s">
        <v>406</v>
      </c>
      <c r="J241" s="9" t="s">
        <v>407</v>
      </c>
    </row>
    <row r="242" spans="1:18" x14ac:dyDescent="0.25">
      <c r="A242" s="86" t="s">
        <v>408</v>
      </c>
      <c r="B242" s="90" t="s">
        <v>409</v>
      </c>
      <c r="D242" s="7">
        <v>88633.257381062504</v>
      </c>
      <c r="E242" t="s">
        <v>63</v>
      </c>
      <c r="F242" s="9" t="s">
        <v>23</v>
      </c>
      <c r="G242" s="9" t="s">
        <v>24</v>
      </c>
      <c r="H242" t="s">
        <v>33</v>
      </c>
      <c r="I242" t="s">
        <v>406</v>
      </c>
      <c r="J242" s="9" t="s">
        <v>407</v>
      </c>
    </row>
    <row r="243" spans="1:18" x14ac:dyDescent="0.25">
      <c r="A243" s="86" t="s">
        <v>410</v>
      </c>
      <c r="B243" s="90" t="s">
        <v>411</v>
      </c>
      <c r="D243" s="7">
        <v>151687.91179481251</v>
      </c>
      <c r="E243" t="s">
        <v>63</v>
      </c>
      <c r="F243" s="9" t="s">
        <v>23</v>
      </c>
      <c r="G243" s="9" t="s">
        <v>24</v>
      </c>
      <c r="H243" t="s">
        <v>33</v>
      </c>
      <c r="I243" t="s">
        <v>406</v>
      </c>
      <c r="J243" s="9" t="s">
        <v>407</v>
      </c>
    </row>
    <row r="244" spans="1:18" x14ac:dyDescent="0.25">
      <c r="A244" s="86" t="s">
        <v>412</v>
      </c>
      <c r="B244" s="90" t="s">
        <v>413</v>
      </c>
      <c r="D244" s="7">
        <v>30025.791051</v>
      </c>
      <c r="E244" t="s">
        <v>63</v>
      </c>
      <c r="F244" s="9" t="s">
        <v>23</v>
      </c>
      <c r="G244" s="9" t="s">
        <v>24</v>
      </c>
      <c r="H244" t="s">
        <v>33</v>
      </c>
      <c r="I244" t="s">
        <v>406</v>
      </c>
      <c r="J244" s="9" t="s">
        <v>407</v>
      </c>
    </row>
    <row r="245" spans="1:18" s="86" customFormat="1" x14ac:dyDescent="0.25">
      <c r="A245" s="86" t="s">
        <v>414</v>
      </c>
      <c r="B245" s="90" t="s">
        <v>415</v>
      </c>
      <c r="C245" s="86" t="s">
        <v>317</v>
      </c>
      <c r="D245" s="121">
        <v>8584561</v>
      </c>
      <c r="E245" s="86" t="s">
        <v>63</v>
      </c>
      <c r="F245" s="8" t="s">
        <v>23</v>
      </c>
      <c r="G245" s="8" t="s">
        <v>24</v>
      </c>
      <c r="H245" s="8" t="s">
        <v>25</v>
      </c>
      <c r="I245" s="8" t="s">
        <v>26</v>
      </c>
    </row>
    <row r="246" spans="1:18" s="86" customFormat="1" x14ac:dyDescent="0.25">
      <c r="A246" s="86" t="s">
        <v>414</v>
      </c>
      <c r="B246" s="90" t="s">
        <v>415</v>
      </c>
      <c r="C246" s="131"/>
      <c r="D246" s="121">
        <v>28.615203333333334</v>
      </c>
      <c r="E246" s="8" t="s">
        <v>318</v>
      </c>
      <c r="F246" s="8"/>
      <c r="G246" s="8"/>
      <c r="H246" t="s">
        <v>33</v>
      </c>
      <c r="I246" s="9" t="s">
        <v>178</v>
      </c>
      <c r="J246" s="8" t="s">
        <v>416</v>
      </c>
    </row>
    <row r="247" spans="1:18" s="86" customFormat="1" x14ac:dyDescent="0.25">
      <c r="A247" s="86" t="s">
        <v>417</v>
      </c>
      <c r="B247" s="90" t="s">
        <v>418</v>
      </c>
      <c r="C247" s="132"/>
      <c r="D247" s="121">
        <v>14140.164356554566</v>
      </c>
      <c r="E247" s="8" t="s">
        <v>22</v>
      </c>
      <c r="F247" s="8" t="s">
        <v>23</v>
      </c>
      <c r="G247" s="8" t="s">
        <v>24</v>
      </c>
      <c r="H247" s="86" t="s">
        <v>33</v>
      </c>
      <c r="I247" s="9" t="s">
        <v>322</v>
      </c>
      <c r="J247" s="8" t="s">
        <v>419</v>
      </c>
      <c r="K247" s="131"/>
    </row>
    <row r="248" spans="1:18" s="86" customFormat="1" x14ac:dyDescent="0.25">
      <c r="A248" s="86" t="s">
        <v>420</v>
      </c>
      <c r="B248" s="90" t="s">
        <v>421</v>
      </c>
      <c r="C248" s="132"/>
      <c r="D248" s="121">
        <v>1599.4030137061009</v>
      </c>
      <c r="E248" s="8" t="s">
        <v>22</v>
      </c>
      <c r="F248" s="8" t="s">
        <v>23</v>
      </c>
      <c r="G248" s="8" t="s">
        <v>24</v>
      </c>
      <c r="H248" s="86" t="s">
        <v>33</v>
      </c>
      <c r="I248" s="9" t="s">
        <v>322</v>
      </c>
      <c r="J248" s="8" t="s">
        <v>422</v>
      </c>
    </row>
    <row r="249" spans="1:18" s="86" customFormat="1" x14ac:dyDescent="0.25">
      <c r="A249" s="86" t="s">
        <v>423</v>
      </c>
      <c r="B249" s="90" t="s">
        <v>424</v>
      </c>
      <c r="C249" s="132"/>
      <c r="D249" s="121">
        <v>1817.1621094689033</v>
      </c>
      <c r="E249" s="8" t="s">
        <v>22</v>
      </c>
      <c r="F249" s="8" t="s">
        <v>23</v>
      </c>
      <c r="G249" s="8" t="s">
        <v>24</v>
      </c>
      <c r="H249" s="86" t="s">
        <v>33</v>
      </c>
      <c r="I249" s="9" t="s">
        <v>322</v>
      </c>
      <c r="J249" s="8" t="s">
        <v>425</v>
      </c>
    </row>
    <row r="250" spans="1:18" s="86" customFormat="1" x14ac:dyDescent="0.25">
      <c r="A250" s="86" t="s">
        <v>426</v>
      </c>
      <c r="B250" s="90" t="s">
        <v>427</v>
      </c>
      <c r="C250" s="132"/>
      <c r="D250" s="121">
        <v>836.30756174421106</v>
      </c>
      <c r="E250" s="8" t="s">
        <v>22</v>
      </c>
      <c r="F250" s="8" t="s">
        <v>23</v>
      </c>
      <c r="G250" s="8" t="s">
        <v>24</v>
      </c>
      <c r="H250" s="86" t="s">
        <v>33</v>
      </c>
      <c r="I250" s="9" t="s">
        <v>322</v>
      </c>
      <c r="J250" s="8" t="s">
        <v>428</v>
      </c>
    </row>
    <row r="251" spans="1:18" x14ac:dyDescent="0.25">
      <c r="B251" s="106" t="s">
        <v>38</v>
      </c>
    </row>
    <row r="253" spans="1:18" s="130" customFormat="1" ht="20.25" customHeight="1" x14ac:dyDescent="0.25">
      <c r="A253" s="122"/>
      <c r="B253" s="122" t="s">
        <v>429</v>
      </c>
      <c r="C253" s="123"/>
      <c r="D253" s="124"/>
      <c r="E253" s="125"/>
      <c r="F253" s="124"/>
      <c r="G253" s="126"/>
      <c r="H253" s="126"/>
      <c r="I253" s="126"/>
      <c r="J253" s="127"/>
      <c r="K253" s="126"/>
      <c r="L253" s="126"/>
      <c r="M253" s="128"/>
      <c r="N253" s="129"/>
      <c r="O253" s="129"/>
      <c r="P253" s="129"/>
      <c r="Q253" s="129"/>
      <c r="R253" s="129"/>
    </row>
    <row r="254" spans="1:18" x14ac:dyDescent="0.25">
      <c r="B254" s="106" t="s">
        <v>18</v>
      </c>
    </row>
    <row r="255" spans="1:18" x14ac:dyDescent="0.25">
      <c r="A255" t="s">
        <v>342</v>
      </c>
      <c r="B255" t="s">
        <v>343</v>
      </c>
      <c r="D255" s="20">
        <v>943176.98486833635</v>
      </c>
      <c r="E255" s="9" t="s">
        <v>22</v>
      </c>
      <c r="F255" s="9" t="s">
        <v>23</v>
      </c>
      <c r="G255" s="9" t="s">
        <v>24</v>
      </c>
      <c r="H255" t="s">
        <v>33</v>
      </c>
      <c r="I255" s="9" t="s">
        <v>34</v>
      </c>
    </row>
    <row r="256" spans="1:18" x14ac:dyDescent="0.25">
      <c r="A256" s="86" t="s">
        <v>344</v>
      </c>
      <c r="B256" s="90" t="s">
        <v>345</v>
      </c>
      <c r="C256" s="7"/>
      <c r="D256" s="108">
        <v>716004.91501075332</v>
      </c>
      <c r="E256" s="9" t="s">
        <v>22</v>
      </c>
      <c r="F256" s="9" t="s">
        <v>23</v>
      </c>
      <c r="G256" s="9" t="s">
        <v>24</v>
      </c>
      <c r="H256" t="s">
        <v>33</v>
      </c>
      <c r="I256" s="9" t="s">
        <v>34</v>
      </c>
      <c r="J256" s="9" t="s">
        <v>346</v>
      </c>
      <c r="K256" s="20"/>
    </row>
    <row r="257" spans="1:11" x14ac:dyDescent="0.25">
      <c r="A257" s="86" t="s">
        <v>347</v>
      </c>
      <c r="B257" s="90" t="s">
        <v>348</v>
      </c>
      <c r="D257" s="108">
        <v>137353.0725288713</v>
      </c>
      <c r="E257" s="9" t="s">
        <v>22</v>
      </c>
      <c r="F257" s="9" t="s">
        <v>23</v>
      </c>
      <c r="G257" s="9" t="s">
        <v>24</v>
      </c>
      <c r="H257" t="s">
        <v>33</v>
      </c>
      <c r="I257" s="9" t="s">
        <v>34</v>
      </c>
      <c r="J257" s="9" t="s">
        <v>349</v>
      </c>
    </row>
    <row r="258" spans="1:11" x14ac:dyDescent="0.25">
      <c r="A258" s="86" t="s">
        <v>350</v>
      </c>
      <c r="B258" s="90" t="s">
        <v>351</v>
      </c>
      <c r="D258" s="108">
        <v>72634.094673661442</v>
      </c>
      <c r="E258" s="9" t="s">
        <v>22</v>
      </c>
      <c r="F258" s="9" t="s">
        <v>23</v>
      </c>
      <c r="G258" s="9" t="s">
        <v>24</v>
      </c>
      <c r="H258" t="s">
        <v>33</v>
      </c>
      <c r="I258" s="9" t="s">
        <v>34</v>
      </c>
      <c r="J258" s="9" t="s">
        <v>352</v>
      </c>
    </row>
    <row r="259" spans="1:11" x14ac:dyDescent="0.25">
      <c r="A259" s="86" t="s">
        <v>353</v>
      </c>
      <c r="B259" s="90" t="s">
        <v>354</v>
      </c>
      <c r="D259" s="108">
        <v>17184.902655050442</v>
      </c>
      <c r="E259" s="9" t="s">
        <v>22</v>
      </c>
      <c r="F259" s="9" t="s">
        <v>23</v>
      </c>
      <c r="G259" s="9" t="s">
        <v>24</v>
      </c>
      <c r="H259" t="s">
        <v>33</v>
      </c>
      <c r="I259" s="9" t="s">
        <v>34</v>
      </c>
      <c r="J259" s="9" t="s">
        <v>355</v>
      </c>
    </row>
    <row r="260" spans="1:11" x14ac:dyDescent="0.25">
      <c r="A260" s="86" t="s">
        <v>402</v>
      </c>
      <c r="B260" s="90" t="s">
        <v>403</v>
      </c>
      <c r="D260" s="20">
        <v>1127024.3504896874</v>
      </c>
      <c r="F260" s="9"/>
      <c r="G260" s="9"/>
      <c r="J260" s="9"/>
    </row>
    <row r="261" spans="1:11" x14ac:dyDescent="0.25">
      <c r="A261" s="86" t="s">
        <v>404</v>
      </c>
      <c r="B261" s="90" t="s">
        <v>405</v>
      </c>
      <c r="D261" s="108">
        <v>856677.39026281261</v>
      </c>
      <c r="E261" t="s">
        <v>63</v>
      </c>
      <c r="F261" s="9" t="s">
        <v>23</v>
      </c>
      <c r="G261" s="9" t="s">
        <v>24</v>
      </c>
      <c r="H261" t="s">
        <v>33</v>
      </c>
      <c r="I261" t="s">
        <v>406</v>
      </c>
      <c r="J261" s="9" t="s">
        <v>407</v>
      </c>
    </row>
    <row r="262" spans="1:11" x14ac:dyDescent="0.25">
      <c r="A262" s="86" t="s">
        <v>408</v>
      </c>
      <c r="B262" s="90" t="s">
        <v>409</v>
      </c>
      <c r="D262" s="7">
        <v>88633.257381062504</v>
      </c>
      <c r="E262" t="s">
        <v>63</v>
      </c>
      <c r="F262" s="9" t="s">
        <v>23</v>
      </c>
      <c r="G262" s="9" t="s">
        <v>24</v>
      </c>
      <c r="H262" t="s">
        <v>33</v>
      </c>
      <c r="I262" t="s">
        <v>406</v>
      </c>
      <c r="J262" s="9" t="s">
        <v>407</v>
      </c>
    </row>
    <row r="263" spans="1:11" x14ac:dyDescent="0.25">
      <c r="A263" s="86" t="s">
        <v>410</v>
      </c>
      <c r="B263" s="90" t="s">
        <v>411</v>
      </c>
      <c r="D263" s="7">
        <v>151687.91179481251</v>
      </c>
      <c r="E263" t="s">
        <v>63</v>
      </c>
      <c r="F263" s="9" t="s">
        <v>23</v>
      </c>
      <c r="G263" s="9" t="s">
        <v>24</v>
      </c>
      <c r="H263" t="s">
        <v>33</v>
      </c>
      <c r="I263" t="s">
        <v>406</v>
      </c>
      <c r="J263" s="9" t="s">
        <v>407</v>
      </c>
    </row>
    <row r="264" spans="1:11" x14ac:dyDescent="0.25">
      <c r="A264" s="86" t="s">
        <v>412</v>
      </c>
      <c r="B264" s="90" t="s">
        <v>413</v>
      </c>
      <c r="D264" s="7">
        <v>30025.791051</v>
      </c>
      <c r="E264" t="s">
        <v>63</v>
      </c>
      <c r="F264" s="9" t="s">
        <v>23</v>
      </c>
      <c r="G264" s="9" t="s">
        <v>24</v>
      </c>
      <c r="H264" t="s">
        <v>33</v>
      </c>
      <c r="I264" t="s">
        <v>406</v>
      </c>
      <c r="J264" s="9" t="s">
        <v>407</v>
      </c>
    </row>
    <row r="265" spans="1:11" x14ac:dyDescent="0.25">
      <c r="B265" s="106" t="s">
        <v>30</v>
      </c>
    </row>
    <row r="266" spans="1:11" x14ac:dyDescent="0.25">
      <c r="A266" s="86" t="s">
        <v>430</v>
      </c>
      <c r="B266" t="s">
        <v>431</v>
      </c>
      <c r="D266" s="20">
        <v>4067.7798978846149</v>
      </c>
      <c r="E266" s="9" t="s">
        <v>22</v>
      </c>
      <c r="F266" s="9" t="s">
        <v>23</v>
      </c>
      <c r="G266" s="9" t="s">
        <v>24</v>
      </c>
      <c r="H266" t="s">
        <v>33</v>
      </c>
      <c r="I266" s="9" t="s">
        <v>432</v>
      </c>
      <c r="J266" s="9" t="s">
        <v>433</v>
      </c>
      <c r="K266" s="20"/>
    </row>
    <row r="267" spans="1:11" x14ac:dyDescent="0.25">
      <c r="A267" s="86" t="s">
        <v>434</v>
      </c>
      <c r="B267" t="s">
        <v>435</v>
      </c>
      <c r="D267" s="20">
        <v>776.54471771428575</v>
      </c>
      <c r="E267" s="9" t="s">
        <v>22</v>
      </c>
      <c r="F267" s="9" t="s">
        <v>23</v>
      </c>
      <c r="G267" s="9" t="s">
        <v>24</v>
      </c>
      <c r="H267" t="s">
        <v>33</v>
      </c>
      <c r="I267" s="9" t="s">
        <v>432</v>
      </c>
      <c r="J267" s="9" t="s">
        <v>436</v>
      </c>
    </row>
    <row r="268" spans="1:11" x14ac:dyDescent="0.25">
      <c r="A268" s="86" t="s">
        <v>437</v>
      </c>
      <c r="B268" t="s">
        <v>438</v>
      </c>
      <c r="D268" s="20">
        <v>647.47594499999991</v>
      </c>
      <c r="E268" s="9" t="s">
        <v>22</v>
      </c>
      <c r="F268" s="9" t="s">
        <v>23</v>
      </c>
      <c r="G268" s="9" t="s">
        <v>24</v>
      </c>
      <c r="H268" t="s">
        <v>33</v>
      </c>
      <c r="I268" s="9" t="s">
        <v>432</v>
      </c>
      <c r="J268" s="9" t="s">
        <v>439</v>
      </c>
    </row>
    <row r="269" spans="1:11" x14ac:dyDescent="0.25">
      <c r="A269" s="86" t="s">
        <v>440</v>
      </c>
      <c r="B269" t="s">
        <v>441</v>
      </c>
      <c r="D269" s="20">
        <v>85.744779999999992</v>
      </c>
      <c r="E269" s="9" t="s">
        <v>22</v>
      </c>
      <c r="F269" s="9" t="s">
        <v>23</v>
      </c>
      <c r="G269" s="9" t="s">
        <v>24</v>
      </c>
      <c r="H269" t="s">
        <v>33</v>
      </c>
      <c r="I269" s="9" t="s">
        <v>432</v>
      </c>
      <c r="J269" s="9" t="s">
        <v>442</v>
      </c>
    </row>
    <row r="270" spans="1:11" x14ac:dyDescent="0.25">
      <c r="A270" s="86" t="s">
        <v>443</v>
      </c>
      <c r="B270" t="s">
        <v>444</v>
      </c>
      <c r="D270" s="7">
        <v>3172.992775384615</v>
      </c>
      <c r="E270" s="9" t="s">
        <v>22</v>
      </c>
      <c r="F270" s="9" t="s">
        <v>23</v>
      </c>
      <c r="G270" s="9" t="s">
        <v>24</v>
      </c>
      <c r="H270" t="s">
        <v>33</v>
      </c>
      <c r="I270" s="9" t="s">
        <v>432</v>
      </c>
      <c r="J270" s="9" t="s">
        <v>445</v>
      </c>
    </row>
    <row r="271" spans="1:11" x14ac:dyDescent="0.25">
      <c r="A271" s="86" t="s">
        <v>446</v>
      </c>
      <c r="B271" t="s">
        <v>447</v>
      </c>
      <c r="D271" s="7">
        <v>570.47259428571431</v>
      </c>
      <c r="E271" s="9" t="s">
        <v>22</v>
      </c>
      <c r="F271" s="9" t="s">
        <v>23</v>
      </c>
      <c r="G271" s="9" t="s">
        <v>24</v>
      </c>
      <c r="H271" t="s">
        <v>33</v>
      </c>
      <c r="I271" s="9" t="s">
        <v>432</v>
      </c>
      <c r="J271" s="9" t="s">
        <v>448</v>
      </c>
    </row>
    <row r="272" spans="1:11" x14ac:dyDescent="0.25">
      <c r="A272" s="86" t="s">
        <v>449</v>
      </c>
      <c r="B272" t="s">
        <v>450</v>
      </c>
      <c r="D272" s="7">
        <v>561.67048</v>
      </c>
      <c r="E272" s="9" t="s">
        <v>22</v>
      </c>
      <c r="F272" s="9" t="s">
        <v>23</v>
      </c>
      <c r="G272" s="9" t="s">
        <v>24</v>
      </c>
      <c r="H272" t="s">
        <v>33</v>
      </c>
      <c r="I272" s="9" t="s">
        <v>432</v>
      </c>
      <c r="J272" s="9" t="s">
        <v>451</v>
      </c>
    </row>
    <row r="273" spans="1:10" x14ac:dyDescent="0.25">
      <c r="A273" s="86" t="s">
        <v>452</v>
      </c>
      <c r="B273" t="s">
        <v>453</v>
      </c>
      <c r="D273" s="7">
        <v>56.038799999999995</v>
      </c>
      <c r="E273" s="9" t="s">
        <v>22</v>
      </c>
      <c r="F273" s="9" t="s">
        <v>23</v>
      </c>
      <c r="G273" s="9" t="s">
        <v>24</v>
      </c>
      <c r="H273" t="s">
        <v>33</v>
      </c>
      <c r="I273" s="9" t="s">
        <v>432</v>
      </c>
      <c r="J273" s="9" t="s">
        <v>454</v>
      </c>
    </row>
    <row r="274" spans="1:10" x14ac:dyDescent="0.25">
      <c r="A274" s="86" t="s">
        <v>455</v>
      </c>
      <c r="B274" t="s">
        <v>456</v>
      </c>
      <c r="D274" s="7">
        <v>89.53372250000001</v>
      </c>
      <c r="E274" s="9" t="s">
        <v>22</v>
      </c>
      <c r="F274" s="9" t="s">
        <v>23</v>
      </c>
      <c r="G274" s="9" t="s">
        <v>24</v>
      </c>
      <c r="H274" t="s">
        <v>33</v>
      </c>
      <c r="I274" s="9" t="s">
        <v>432</v>
      </c>
      <c r="J274" s="9" t="s">
        <v>457</v>
      </c>
    </row>
    <row r="275" spans="1:10" x14ac:dyDescent="0.25">
      <c r="A275" s="86" t="s">
        <v>458</v>
      </c>
      <c r="B275" t="s">
        <v>459</v>
      </c>
      <c r="D275" s="7">
        <v>12.792371428571428</v>
      </c>
      <c r="E275" s="9" t="s">
        <v>22</v>
      </c>
      <c r="F275" s="9" t="s">
        <v>23</v>
      </c>
      <c r="G275" s="9" t="s">
        <v>24</v>
      </c>
      <c r="H275" t="s">
        <v>33</v>
      </c>
      <c r="I275" s="9" t="s">
        <v>432</v>
      </c>
      <c r="J275" s="9" t="s">
        <v>460</v>
      </c>
    </row>
    <row r="276" spans="1:10" x14ac:dyDescent="0.25">
      <c r="A276" s="86" t="s">
        <v>461</v>
      </c>
      <c r="B276" t="s">
        <v>462</v>
      </c>
      <c r="D276" s="7">
        <v>3.8546650000000002</v>
      </c>
      <c r="E276" s="9" t="s">
        <v>22</v>
      </c>
      <c r="F276" s="9" t="s">
        <v>23</v>
      </c>
      <c r="G276" s="9" t="s">
        <v>24</v>
      </c>
      <c r="H276" t="s">
        <v>33</v>
      </c>
      <c r="I276" s="9" t="s">
        <v>432</v>
      </c>
      <c r="J276" s="9" t="s">
        <v>463</v>
      </c>
    </row>
    <row r="277" spans="1:10" x14ac:dyDescent="0.25">
      <c r="A277" s="86" t="s">
        <v>464</v>
      </c>
      <c r="B277" t="s">
        <v>465</v>
      </c>
      <c r="D277" s="7">
        <v>1.3756199999999998</v>
      </c>
      <c r="E277" s="9" t="s">
        <v>22</v>
      </c>
      <c r="F277" s="9" t="s">
        <v>23</v>
      </c>
      <c r="G277" s="9" t="s">
        <v>24</v>
      </c>
      <c r="H277" t="s">
        <v>33</v>
      </c>
      <c r="I277" s="9" t="s">
        <v>432</v>
      </c>
      <c r="J277" s="9" t="s">
        <v>466</v>
      </c>
    </row>
    <row r="278" spans="1:10" x14ac:dyDescent="0.25">
      <c r="A278" s="86" t="s">
        <v>467</v>
      </c>
      <c r="B278" t="s">
        <v>468</v>
      </c>
      <c r="D278" s="7">
        <v>805.25339999999994</v>
      </c>
      <c r="E278" s="9" t="s">
        <v>22</v>
      </c>
      <c r="F278" s="9" t="s">
        <v>23</v>
      </c>
      <c r="G278" s="9" t="s">
        <v>24</v>
      </c>
      <c r="H278" t="s">
        <v>33</v>
      </c>
      <c r="I278" s="9" t="s">
        <v>432</v>
      </c>
      <c r="J278" s="9" t="s">
        <v>469</v>
      </c>
    </row>
    <row r="279" spans="1:10" x14ac:dyDescent="0.25">
      <c r="A279" s="86" t="s">
        <v>470</v>
      </c>
      <c r="B279" t="s">
        <v>471</v>
      </c>
      <c r="D279" s="7">
        <v>193.279752</v>
      </c>
      <c r="E279" s="9" t="s">
        <v>22</v>
      </c>
      <c r="F279" s="9" t="s">
        <v>23</v>
      </c>
      <c r="G279" s="9" t="s">
        <v>24</v>
      </c>
      <c r="H279" t="s">
        <v>33</v>
      </c>
      <c r="I279" s="9" t="s">
        <v>432</v>
      </c>
      <c r="J279" s="9" t="s">
        <v>472</v>
      </c>
    </row>
    <row r="280" spans="1:10" x14ac:dyDescent="0.25">
      <c r="A280" s="86" t="s">
        <v>473</v>
      </c>
      <c r="B280" t="s">
        <v>474</v>
      </c>
      <c r="D280" s="7">
        <v>81.950800000000001</v>
      </c>
      <c r="E280" s="9" t="s">
        <v>22</v>
      </c>
      <c r="F280" s="9" t="s">
        <v>23</v>
      </c>
      <c r="G280" s="9" t="s">
        <v>24</v>
      </c>
      <c r="H280" t="s">
        <v>33</v>
      </c>
      <c r="I280" s="9" t="s">
        <v>432</v>
      </c>
      <c r="J280" s="9" t="s">
        <v>475</v>
      </c>
    </row>
    <row r="281" spans="1:10" x14ac:dyDescent="0.25">
      <c r="A281" s="86" t="s">
        <v>476</v>
      </c>
      <c r="B281" t="s">
        <v>477</v>
      </c>
      <c r="D281" s="7">
        <v>28.330360000000002</v>
      </c>
      <c r="E281" s="9" t="s">
        <v>22</v>
      </c>
      <c r="F281" s="9" t="s">
        <v>23</v>
      </c>
      <c r="G281" s="9" t="s">
        <v>24</v>
      </c>
      <c r="H281" t="s">
        <v>33</v>
      </c>
      <c r="I281" s="9" t="s">
        <v>432</v>
      </c>
      <c r="J281" s="9" t="s">
        <v>478</v>
      </c>
    </row>
    <row r="282" spans="1:10" x14ac:dyDescent="0.25">
      <c r="A282" s="86" t="s">
        <v>479</v>
      </c>
      <c r="B282" t="s">
        <v>480</v>
      </c>
      <c r="D282" s="20">
        <v>624336.14096854394</v>
      </c>
      <c r="E282" s="9" t="s">
        <v>22</v>
      </c>
      <c r="F282" s="9" t="s">
        <v>23</v>
      </c>
      <c r="G282" s="9" t="s">
        <v>24</v>
      </c>
      <c r="H282" t="s">
        <v>33</v>
      </c>
    </row>
    <row r="283" spans="1:10" x14ac:dyDescent="0.25">
      <c r="A283" s="86" t="s">
        <v>481</v>
      </c>
      <c r="B283" t="s">
        <v>482</v>
      </c>
      <c r="D283" s="20">
        <v>471285.51200211537</v>
      </c>
      <c r="E283" s="9" t="s">
        <v>22</v>
      </c>
      <c r="F283" s="9" t="s">
        <v>23</v>
      </c>
      <c r="G283" s="9" t="s">
        <v>24</v>
      </c>
      <c r="H283" t="s">
        <v>33</v>
      </c>
      <c r="I283" t="s">
        <v>206</v>
      </c>
      <c r="J283" s="9" t="s">
        <v>483</v>
      </c>
    </row>
    <row r="284" spans="1:10" x14ac:dyDescent="0.25">
      <c r="A284" s="86" t="s">
        <v>484</v>
      </c>
      <c r="B284" t="s">
        <v>485</v>
      </c>
      <c r="D284" s="20">
        <v>83884.682011428566</v>
      </c>
      <c r="E284" s="9" t="s">
        <v>22</v>
      </c>
      <c r="F284" s="9" t="s">
        <v>23</v>
      </c>
      <c r="G284" s="9" t="s">
        <v>24</v>
      </c>
      <c r="H284" t="s">
        <v>33</v>
      </c>
      <c r="I284" t="s">
        <v>206</v>
      </c>
      <c r="J284" s="9" t="s">
        <v>486</v>
      </c>
    </row>
    <row r="285" spans="1:10" x14ac:dyDescent="0.25">
      <c r="A285" s="86" t="s">
        <v>487</v>
      </c>
      <c r="B285" t="s">
        <v>488</v>
      </c>
      <c r="D285" s="20">
        <v>59938.636195000006</v>
      </c>
      <c r="E285" s="9" t="s">
        <v>22</v>
      </c>
      <c r="F285" s="9" t="s">
        <v>23</v>
      </c>
      <c r="G285" s="9" t="s">
        <v>24</v>
      </c>
      <c r="H285" t="s">
        <v>33</v>
      </c>
      <c r="I285" t="s">
        <v>206</v>
      </c>
      <c r="J285" s="9" t="s">
        <v>489</v>
      </c>
    </row>
    <row r="286" spans="1:10" x14ac:dyDescent="0.25">
      <c r="A286" s="86" t="s">
        <v>490</v>
      </c>
      <c r="B286" t="s">
        <v>491</v>
      </c>
      <c r="D286" s="20">
        <v>9227.3107600000003</v>
      </c>
      <c r="E286" s="9" t="s">
        <v>22</v>
      </c>
      <c r="F286" s="9" t="s">
        <v>23</v>
      </c>
      <c r="G286" s="9" t="s">
        <v>24</v>
      </c>
      <c r="H286" t="s">
        <v>33</v>
      </c>
      <c r="I286" t="s">
        <v>206</v>
      </c>
      <c r="J286" s="9" t="s">
        <v>492</v>
      </c>
    </row>
    <row r="287" spans="1:10" x14ac:dyDescent="0.25">
      <c r="A287" s="86" t="s">
        <v>493</v>
      </c>
      <c r="B287" t="s">
        <v>494</v>
      </c>
      <c r="D287" s="7">
        <v>265521.90798461536</v>
      </c>
      <c r="E287" s="9" t="s">
        <v>22</v>
      </c>
      <c r="F287" s="9" t="s">
        <v>23</v>
      </c>
      <c r="G287" s="9" t="s">
        <v>24</v>
      </c>
      <c r="H287" t="s">
        <v>33</v>
      </c>
      <c r="I287" t="s">
        <v>206</v>
      </c>
      <c r="J287" s="9" t="s">
        <v>495</v>
      </c>
    </row>
    <row r="288" spans="1:10" x14ac:dyDescent="0.25">
      <c r="A288" s="86" t="s">
        <v>496</v>
      </c>
      <c r="B288" t="s">
        <v>497</v>
      </c>
      <c r="D288" s="7">
        <v>47738.202514285716</v>
      </c>
      <c r="E288" s="9" t="s">
        <v>22</v>
      </c>
      <c r="F288" s="9" t="s">
        <v>23</v>
      </c>
      <c r="G288" s="9" t="s">
        <v>24</v>
      </c>
      <c r="H288" t="s">
        <v>33</v>
      </c>
      <c r="I288" t="s">
        <v>206</v>
      </c>
      <c r="J288" s="9" t="s">
        <v>498</v>
      </c>
    </row>
    <row r="289" spans="1:23" x14ac:dyDescent="0.25">
      <c r="A289" s="86" t="s">
        <v>499</v>
      </c>
      <c r="B289" t="s">
        <v>500</v>
      </c>
      <c r="D289" s="7">
        <v>47001.625300000007</v>
      </c>
      <c r="E289" s="9" t="s">
        <v>22</v>
      </c>
      <c r="F289" s="9" t="s">
        <v>23</v>
      </c>
      <c r="G289" s="9" t="s">
        <v>24</v>
      </c>
      <c r="H289" t="s">
        <v>33</v>
      </c>
      <c r="I289" t="s">
        <v>206</v>
      </c>
      <c r="J289" s="9" t="s">
        <v>501</v>
      </c>
    </row>
    <row r="290" spans="1:23" x14ac:dyDescent="0.25">
      <c r="A290" s="86" t="s">
        <v>502</v>
      </c>
      <c r="B290" t="s">
        <v>503</v>
      </c>
      <c r="D290" s="7">
        <v>4689.4304999999995</v>
      </c>
      <c r="E290" s="9" t="s">
        <v>22</v>
      </c>
      <c r="F290" s="9" t="s">
        <v>23</v>
      </c>
      <c r="G290" s="9" t="s">
        <v>24</v>
      </c>
      <c r="H290" t="s">
        <v>33</v>
      </c>
      <c r="I290" t="s">
        <v>206</v>
      </c>
      <c r="J290" s="9" t="s">
        <v>504</v>
      </c>
    </row>
    <row r="291" spans="1:23" x14ac:dyDescent="0.25">
      <c r="A291" s="86" t="s">
        <v>505</v>
      </c>
      <c r="B291" t="s">
        <v>506</v>
      </c>
      <c r="D291" s="7">
        <v>136306.67101749999</v>
      </c>
      <c r="E291" s="9" t="s">
        <v>22</v>
      </c>
      <c r="F291" s="9" t="s">
        <v>23</v>
      </c>
      <c r="G291" s="9" t="s">
        <v>24</v>
      </c>
      <c r="H291" t="s">
        <v>33</v>
      </c>
      <c r="I291" t="s">
        <v>206</v>
      </c>
      <c r="J291" s="9" t="s">
        <v>507</v>
      </c>
    </row>
    <row r="292" spans="1:23" x14ac:dyDescent="0.25">
      <c r="A292" s="86" t="s">
        <v>508</v>
      </c>
      <c r="B292" t="s">
        <v>509</v>
      </c>
      <c r="D292" s="7">
        <v>19475.182257142857</v>
      </c>
      <c r="E292" s="9" t="s">
        <v>22</v>
      </c>
      <c r="F292" s="9" t="s">
        <v>23</v>
      </c>
      <c r="G292" s="9" t="s">
        <v>24</v>
      </c>
      <c r="H292" t="s">
        <v>33</v>
      </c>
      <c r="I292" t="s">
        <v>206</v>
      </c>
      <c r="J292" s="9" t="s">
        <v>510</v>
      </c>
    </row>
    <row r="293" spans="1:23" x14ac:dyDescent="0.25">
      <c r="A293" s="86" t="s">
        <v>511</v>
      </c>
      <c r="B293" t="s">
        <v>512</v>
      </c>
      <c r="D293" s="7">
        <v>5868.3648949999997</v>
      </c>
      <c r="E293" s="9" t="s">
        <v>22</v>
      </c>
      <c r="F293" s="9" t="s">
        <v>23</v>
      </c>
      <c r="G293" s="9" t="s">
        <v>24</v>
      </c>
      <c r="H293" t="s">
        <v>33</v>
      </c>
      <c r="I293" t="s">
        <v>206</v>
      </c>
      <c r="J293" s="9" t="s">
        <v>513</v>
      </c>
    </row>
    <row r="294" spans="1:23" x14ac:dyDescent="0.25">
      <c r="A294" s="86" t="s">
        <v>514</v>
      </c>
      <c r="B294" t="s">
        <v>515</v>
      </c>
      <c r="D294" s="7">
        <v>2094.2520599999998</v>
      </c>
      <c r="E294" s="9" t="s">
        <v>22</v>
      </c>
      <c r="F294" s="9" t="s">
        <v>23</v>
      </c>
      <c r="G294" s="9" t="s">
        <v>24</v>
      </c>
      <c r="H294" t="s">
        <v>33</v>
      </c>
      <c r="I294" t="s">
        <v>206</v>
      </c>
      <c r="J294" s="9" t="s">
        <v>516</v>
      </c>
    </row>
    <row r="295" spans="1:23" x14ac:dyDescent="0.25">
      <c r="A295" s="86" t="s">
        <v>517</v>
      </c>
      <c r="B295" t="s">
        <v>518</v>
      </c>
      <c r="D295" s="7">
        <v>69456.933000000005</v>
      </c>
      <c r="E295" s="9" t="s">
        <v>22</v>
      </c>
      <c r="F295" s="9" t="s">
        <v>23</v>
      </c>
      <c r="G295" s="9" t="s">
        <v>24</v>
      </c>
      <c r="H295" t="s">
        <v>33</v>
      </c>
      <c r="I295" t="s">
        <v>206</v>
      </c>
      <c r="J295" s="9" t="s">
        <v>519</v>
      </c>
    </row>
    <row r="296" spans="1:23" x14ac:dyDescent="0.25">
      <c r="A296" s="86" t="s">
        <v>520</v>
      </c>
      <c r="B296" t="s">
        <v>521</v>
      </c>
      <c r="D296" s="108">
        <v>16671.29724</v>
      </c>
      <c r="E296" s="9" t="s">
        <v>22</v>
      </c>
      <c r="F296" s="9" t="s">
        <v>23</v>
      </c>
      <c r="G296" s="9" t="s">
        <v>24</v>
      </c>
      <c r="H296" t="s">
        <v>33</v>
      </c>
      <c r="I296" t="s">
        <v>206</v>
      </c>
      <c r="J296" s="9" t="s">
        <v>522</v>
      </c>
    </row>
    <row r="297" spans="1:23" x14ac:dyDescent="0.25">
      <c r="A297" s="86" t="s">
        <v>523</v>
      </c>
      <c r="B297" t="s">
        <v>524</v>
      </c>
      <c r="D297" s="108">
        <v>7068.6460000000006</v>
      </c>
      <c r="E297" s="9" t="s">
        <v>22</v>
      </c>
      <c r="F297" s="9" t="s">
        <v>23</v>
      </c>
      <c r="G297" s="9" t="s">
        <v>24</v>
      </c>
      <c r="H297" t="s">
        <v>33</v>
      </c>
      <c r="I297" t="s">
        <v>206</v>
      </c>
      <c r="J297" s="9" t="s">
        <v>525</v>
      </c>
    </row>
    <row r="298" spans="1:23" x14ac:dyDescent="0.25">
      <c r="A298" s="86" t="s">
        <v>526</v>
      </c>
      <c r="B298" t="s">
        <v>527</v>
      </c>
      <c r="D298" s="108">
        <v>2443.6282000000001</v>
      </c>
      <c r="E298" s="9" t="s">
        <v>22</v>
      </c>
      <c r="F298" s="9" t="s">
        <v>23</v>
      </c>
      <c r="G298" s="9" t="s">
        <v>24</v>
      </c>
      <c r="H298" t="s">
        <v>33</v>
      </c>
      <c r="I298" t="s">
        <v>206</v>
      </c>
      <c r="J298" s="9" t="s">
        <v>528</v>
      </c>
    </row>
    <row r="299" spans="1:23" x14ac:dyDescent="0.25">
      <c r="A299" s="86" t="s">
        <v>529</v>
      </c>
      <c r="B299" t="s">
        <v>530</v>
      </c>
      <c r="D299" s="140">
        <v>0</v>
      </c>
      <c r="E299" s="9" t="s">
        <v>22</v>
      </c>
      <c r="F299" s="9" t="s">
        <v>23</v>
      </c>
      <c r="G299" s="9" t="s">
        <v>24</v>
      </c>
      <c r="H299" t="s">
        <v>33</v>
      </c>
      <c r="I299" s="9" t="s">
        <v>531</v>
      </c>
      <c r="J299" s="9" t="s">
        <v>532</v>
      </c>
    </row>
    <row r="300" spans="1:23" x14ac:dyDescent="0.25">
      <c r="B300" s="106" t="s">
        <v>38</v>
      </c>
    </row>
    <row r="301" spans="1:23" x14ac:dyDescent="0.25">
      <c r="A301" s="86" t="s">
        <v>533</v>
      </c>
      <c r="B301" t="s">
        <v>534</v>
      </c>
      <c r="D301" s="108">
        <v>1460799.4569024011</v>
      </c>
      <c r="E301" t="s">
        <v>63</v>
      </c>
      <c r="F301" s="21">
        <v>2021</v>
      </c>
      <c r="G301" s="9" t="s">
        <v>24</v>
      </c>
      <c r="H301" t="s">
        <v>33</v>
      </c>
      <c r="J301" s="9"/>
    </row>
    <row r="302" spans="1:23" x14ac:dyDescent="0.25">
      <c r="A302" s="86" t="s">
        <v>535</v>
      </c>
      <c r="B302" t="s">
        <v>536</v>
      </c>
      <c r="D302" s="108">
        <v>1097090.2858671152</v>
      </c>
      <c r="E302" t="s">
        <v>63</v>
      </c>
      <c r="F302" s="21">
        <v>2021</v>
      </c>
      <c r="G302" s="9" t="s">
        <v>24</v>
      </c>
      <c r="H302" t="s">
        <v>33</v>
      </c>
      <c r="I302" t="s">
        <v>537</v>
      </c>
      <c r="J302" s="9" t="s">
        <v>538</v>
      </c>
      <c r="U302" s="7"/>
      <c r="V302" s="7"/>
      <c r="W302" s="7"/>
    </row>
    <row r="303" spans="1:23" x14ac:dyDescent="0.25">
      <c r="A303" s="86" t="s">
        <v>539</v>
      </c>
      <c r="B303" t="s">
        <v>540</v>
      </c>
      <c r="D303" s="108">
        <v>204532.2045602857</v>
      </c>
      <c r="E303" t="s">
        <v>63</v>
      </c>
      <c r="F303" s="21">
        <v>2021</v>
      </c>
      <c r="G303" s="9" t="s">
        <v>24</v>
      </c>
      <c r="H303" t="s">
        <v>33</v>
      </c>
      <c r="I303" t="s">
        <v>537</v>
      </c>
      <c r="J303" s="9" t="s">
        <v>541</v>
      </c>
      <c r="U303" s="7"/>
      <c r="V303" s="7"/>
      <c r="W303" s="7"/>
    </row>
    <row r="304" spans="1:23" x14ac:dyDescent="0.25">
      <c r="A304" s="86" t="s">
        <v>542</v>
      </c>
      <c r="B304" t="s">
        <v>543</v>
      </c>
      <c r="D304" s="108">
        <v>135349.809855</v>
      </c>
      <c r="E304" t="s">
        <v>63</v>
      </c>
      <c r="F304" s="21">
        <v>2021</v>
      </c>
      <c r="G304" s="9" t="s">
        <v>24</v>
      </c>
      <c r="H304" t="s">
        <v>33</v>
      </c>
      <c r="I304" t="s">
        <v>537</v>
      </c>
      <c r="J304" s="9" t="s">
        <v>544</v>
      </c>
      <c r="U304" s="7"/>
      <c r="V304" s="7"/>
      <c r="W304" s="7"/>
    </row>
    <row r="305" spans="1:23" x14ac:dyDescent="0.25">
      <c r="A305" s="86" t="s">
        <v>545</v>
      </c>
      <c r="B305" t="s">
        <v>546</v>
      </c>
      <c r="D305" s="108">
        <v>23827.156619999998</v>
      </c>
      <c r="E305" t="s">
        <v>63</v>
      </c>
      <c r="F305" s="21">
        <v>2021</v>
      </c>
      <c r="G305" s="9" t="s">
        <v>24</v>
      </c>
      <c r="H305" t="s">
        <v>33</v>
      </c>
      <c r="I305" t="s">
        <v>537</v>
      </c>
      <c r="J305" s="9" t="s">
        <v>547</v>
      </c>
      <c r="U305" s="7"/>
      <c r="V305" s="7"/>
      <c r="W305" s="7"/>
    </row>
    <row r="306" spans="1:23" x14ac:dyDescent="0.25">
      <c r="A306" s="86" t="s">
        <v>548</v>
      </c>
      <c r="B306" t="s">
        <v>549</v>
      </c>
      <c r="C306" s="20"/>
      <c r="D306" s="20">
        <v>2775308.946100201</v>
      </c>
      <c r="E306" t="s">
        <v>63</v>
      </c>
      <c r="F306" s="21">
        <v>2021</v>
      </c>
      <c r="G306" s="9" t="s">
        <v>24</v>
      </c>
      <c r="H306" t="s">
        <v>33</v>
      </c>
      <c r="L306" s="20"/>
    </row>
    <row r="307" spans="1:23" x14ac:dyDescent="0.25">
      <c r="A307" t="s">
        <v>552</v>
      </c>
      <c r="B307" t="s">
        <v>553</v>
      </c>
      <c r="C307" s="108"/>
      <c r="D307" s="108">
        <v>2105318.4207947007</v>
      </c>
      <c r="E307" t="s">
        <v>63</v>
      </c>
      <c r="F307" s="21">
        <v>2021</v>
      </c>
      <c r="G307" s="9" t="s">
        <v>24</v>
      </c>
      <c r="H307" t="s">
        <v>33</v>
      </c>
      <c r="I307" t="s">
        <v>1561</v>
      </c>
      <c r="J307" t="s">
        <v>407</v>
      </c>
      <c r="L307" s="7"/>
      <c r="N307" s="9"/>
      <c r="U307" s="7"/>
      <c r="V307" s="7"/>
    </row>
    <row r="308" spans="1:23" x14ac:dyDescent="0.25">
      <c r="A308" t="s">
        <v>554</v>
      </c>
      <c r="B308" t="s">
        <v>555</v>
      </c>
      <c r="C308" s="108"/>
      <c r="D308" s="108">
        <v>225867.48464839999</v>
      </c>
      <c r="E308" t="s">
        <v>63</v>
      </c>
      <c r="F308" s="21">
        <v>2021</v>
      </c>
      <c r="G308" s="9" t="s">
        <v>24</v>
      </c>
      <c r="H308" t="s">
        <v>33</v>
      </c>
      <c r="I308" t="s">
        <v>1561</v>
      </c>
      <c r="J308" t="s">
        <v>407</v>
      </c>
      <c r="L308" s="7"/>
      <c r="N308" s="9"/>
      <c r="U308" s="7"/>
      <c r="V308" s="7"/>
    </row>
    <row r="309" spans="1:23" x14ac:dyDescent="0.25">
      <c r="A309" t="s">
        <v>556</v>
      </c>
      <c r="B309" t="s">
        <v>557</v>
      </c>
      <c r="C309" s="108"/>
      <c r="D309" s="108">
        <v>371829.39970290009</v>
      </c>
      <c r="E309" t="s">
        <v>63</v>
      </c>
      <c r="F309" s="21">
        <v>2021</v>
      </c>
      <c r="G309" s="9" t="s">
        <v>24</v>
      </c>
      <c r="H309" t="s">
        <v>33</v>
      </c>
      <c r="I309" t="s">
        <v>1561</v>
      </c>
      <c r="J309" t="s">
        <v>407</v>
      </c>
      <c r="L309" s="7"/>
      <c r="N309" s="9"/>
      <c r="U309" s="7"/>
      <c r="V309" s="7"/>
    </row>
    <row r="310" spans="1:23" x14ac:dyDescent="0.25">
      <c r="A310" t="s">
        <v>558</v>
      </c>
      <c r="B310" t="s">
        <v>559</v>
      </c>
      <c r="C310" s="108"/>
      <c r="D310" s="108">
        <v>72293.640954200018</v>
      </c>
      <c r="E310" t="s">
        <v>63</v>
      </c>
      <c r="F310" s="21">
        <v>2021</v>
      </c>
      <c r="G310" s="9" t="s">
        <v>24</v>
      </c>
      <c r="H310" t="s">
        <v>33</v>
      </c>
      <c r="I310" t="s">
        <v>1561</v>
      </c>
      <c r="J310" t="s">
        <v>407</v>
      </c>
      <c r="L310" s="7"/>
      <c r="N310" s="9"/>
      <c r="U310" s="7"/>
      <c r="V310" s="7"/>
    </row>
    <row r="311" spans="1:23" x14ac:dyDescent="0.25">
      <c r="A311" s="86" t="s">
        <v>560</v>
      </c>
      <c r="B311" t="s">
        <v>561</v>
      </c>
      <c r="D311" s="108">
        <v>4788.1731055769233</v>
      </c>
      <c r="E311" t="s">
        <v>63</v>
      </c>
      <c r="F311" s="21">
        <v>2021</v>
      </c>
      <c r="G311" s="9" t="s">
        <v>24</v>
      </c>
      <c r="H311" t="s">
        <v>33</v>
      </c>
      <c r="I311" s="9" t="s">
        <v>562</v>
      </c>
    </row>
    <row r="312" spans="1:23" x14ac:dyDescent="0.25">
      <c r="A312" s="86" t="s">
        <v>563</v>
      </c>
      <c r="B312" t="s">
        <v>564</v>
      </c>
      <c r="D312" s="108">
        <v>3505.7914505769231</v>
      </c>
      <c r="E312" s="9" t="s">
        <v>22</v>
      </c>
      <c r="F312" s="9" t="s">
        <v>23</v>
      </c>
      <c r="G312" s="9" t="s">
        <v>24</v>
      </c>
      <c r="H312" t="s">
        <v>33</v>
      </c>
      <c r="I312" s="9" t="s">
        <v>562</v>
      </c>
      <c r="J312" s="9" t="s">
        <v>565</v>
      </c>
    </row>
    <row r="313" spans="1:23" x14ac:dyDescent="0.25">
      <c r="A313" s="86" t="s">
        <v>566</v>
      </c>
      <c r="B313" t="s">
        <v>567</v>
      </c>
      <c r="D313" s="108">
        <v>699.90638999999987</v>
      </c>
      <c r="E313" s="9" t="s">
        <v>22</v>
      </c>
      <c r="F313" s="9" t="s">
        <v>23</v>
      </c>
      <c r="G313" s="9" t="s">
        <v>24</v>
      </c>
      <c r="H313" t="s">
        <v>33</v>
      </c>
      <c r="I313" s="9" t="s">
        <v>562</v>
      </c>
      <c r="J313" s="9" t="s">
        <v>568</v>
      </c>
    </row>
    <row r="314" spans="1:23" x14ac:dyDescent="0.25">
      <c r="A314" s="86" t="s">
        <v>569</v>
      </c>
      <c r="B314" t="s">
        <v>570</v>
      </c>
      <c r="D314" s="108">
        <v>498.67503500000004</v>
      </c>
      <c r="E314" s="9" t="s">
        <v>22</v>
      </c>
      <c r="F314" s="9" t="s">
        <v>23</v>
      </c>
      <c r="G314" s="9" t="s">
        <v>24</v>
      </c>
      <c r="H314" t="s">
        <v>33</v>
      </c>
      <c r="I314" s="9" t="s">
        <v>562</v>
      </c>
      <c r="J314" s="9" t="s">
        <v>571</v>
      </c>
    </row>
    <row r="315" spans="1:23" x14ac:dyDescent="0.25">
      <c r="A315" s="86" t="s">
        <v>572</v>
      </c>
      <c r="B315" t="s">
        <v>573</v>
      </c>
      <c r="D315" s="108">
        <v>83.800229999999985</v>
      </c>
      <c r="E315" s="9" t="s">
        <v>22</v>
      </c>
      <c r="F315" s="9" t="s">
        <v>23</v>
      </c>
      <c r="G315" s="9" t="s">
        <v>24</v>
      </c>
      <c r="H315" t="s">
        <v>33</v>
      </c>
      <c r="I315" s="9" t="s">
        <v>562</v>
      </c>
      <c r="J315" s="9" t="s">
        <v>574</v>
      </c>
    </row>
    <row r="316" spans="1:23" x14ac:dyDescent="0.25">
      <c r="A316" s="86" t="s">
        <v>575</v>
      </c>
      <c r="B316" t="s">
        <v>576</v>
      </c>
      <c r="D316" s="108">
        <v>2037.1797230769228</v>
      </c>
      <c r="E316" s="9" t="s">
        <v>22</v>
      </c>
      <c r="F316" s="9" t="s">
        <v>23</v>
      </c>
      <c r="G316" s="9" t="s">
        <v>24</v>
      </c>
      <c r="H316" t="s">
        <v>33</v>
      </c>
      <c r="I316" s="9" t="s">
        <v>562</v>
      </c>
      <c r="J316" s="9" t="s">
        <v>577</v>
      </c>
    </row>
    <row r="317" spans="1:23" x14ac:dyDescent="0.25">
      <c r="A317" s="86" t="s">
        <v>578</v>
      </c>
      <c r="B317" t="s">
        <v>579</v>
      </c>
      <c r="D317" s="108">
        <v>366.26468571428569</v>
      </c>
      <c r="E317" s="9" t="s">
        <v>22</v>
      </c>
      <c r="F317" s="9" t="s">
        <v>23</v>
      </c>
      <c r="G317" s="9" t="s">
        <v>24</v>
      </c>
      <c r="H317" t="s">
        <v>33</v>
      </c>
      <c r="I317" s="9" t="s">
        <v>562</v>
      </c>
      <c r="J317" s="9" t="s">
        <v>580</v>
      </c>
    </row>
    <row r="318" spans="1:23" x14ac:dyDescent="0.25">
      <c r="A318" s="86" t="s">
        <v>581</v>
      </c>
      <c r="B318" t="s">
        <v>582</v>
      </c>
      <c r="D318" s="108">
        <v>360.61340000000001</v>
      </c>
      <c r="E318" s="9" t="s">
        <v>22</v>
      </c>
      <c r="F318" s="9" t="s">
        <v>23</v>
      </c>
      <c r="G318" s="9" t="s">
        <v>24</v>
      </c>
      <c r="H318" t="s">
        <v>33</v>
      </c>
      <c r="I318" s="9" t="s">
        <v>562</v>
      </c>
      <c r="J318" s="9" t="s">
        <v>583</v>
      </c>
    </row>
    <row r="319" spans="1:23" x14ac:dyDescent="0.25">
      <c r="A319" s="86" t="s">
        <v>584</v>
      </c>
      <c r="B319" t="s">
        <v>585</v>
      </c>
      <c r="D319" s="7">
        <v>35.978999999999992</v>
      </c>
      <c r="E319" s="9" t="s">
        <v>22</v>
      </c>
      <c r="F319" s="9" t="s">
        <v>23</v>
      </c>
      <c r="G319" s="9" t="s">
        <v>24</v>
      </c>
      <c r="H319" t="s">
        <v>33</v>
      </c>
      <c r="I319" s="9" t="s">
        <v>562</v>
      </c>
      <c r="J319" s="9" t="s">
        <v>586</v>
      </c>
    </row>
    <row r="320" spans="1:23" x14ac:dyDescent="0.25">
      <c r="A320" s="86" t="s">
        <v>587</v>
      </c>
      <c r="B320" t="s">
        <v>588</v>
      </c>
      <c r="D320" s="7">
        <v>194.13747749999999</v>
      </c>
      <c r="E320" s="9" t="s">
        <v>22</v>
      </c>
      <c r="F320" s="9" t="s">
        <v>23</v>
      </c>
      <c r="G320" s="9" t="s">
        <v>24</v>
      </c>
      <c r="H320" t="s">
        <v>33</v>
      </c>
      <c r="I320" s="9" t="s">
        <v>562</v>
      </c>
      <c r="J320" s="9" t="s">
        <v>589</v>
      </c>
    </row>
    <row r="321" spans="1:18" x14ac:dyDescent="0.25">
      <c r="A321" s="86" t="s">
        <v>590</v>
      </c>
      <c r="B321" t="s">
        <v>591</v>
      </c>
      <c r="D321" s="7">
        <v>27.737914285714286</v>
      </c>
      <c r="E321" s="9" t="s">
        <v>22</v>
      </c>
      <c r="F321" s="9" t="s">
        <v>23</v>
      </c>
      <c r="G321" s="9" t="s">
        <v>24</v>
      </c>
      <c r="H321" t="s">
        <v>33</v>
      </c>
      <c r="I321" s="9" t="s">
        <v>562</v>
      </c>
      <c r="J321" s="9" t="s">
        <v>592</v>
      </c>
    </row>
    <row r="322" spans="1:18" x14ac:dyDescent="0.25">
      <c r="A322" s="86" t="s">
        <v>593</v>
      </c>
      <c r="B322" t="s">
        <v>594</v>
      </c>
      <c r="D322" s="7">
        <v>8.3581350000000008</v>
      </c>
      <c r="E322" s="9" t="s">
        <v>22</v>
      </c>
      <c r="F322" s="9" t="s">
        <v>23</v>
      </c>
      <c r="G322" s="9" t="s">
        <v>24</v>
      </c>
      <c r="H322" t="s">
        <v>33</v>
      </c>
      <c r="I322" s="9" t="s">
        <v>562</v>
      </c>
      <c r="J322" s="9" t="s">
        <v>595</v>
      </c>
    </row>
    <row r="323" spans="1:18" x14ac:dyDescent="0.25">
      <c r="A323" s="86" t="s">
        <v>596</v>
      </c>
      <c r="B323" t="s">
        <v>597</v>
      </c>
      <c r="D323" s="7">
        <v>2.98278</v>
      </c>
      <c r="E323" s="9" t="s">
        <v>22</v>
      </c>
      <c r="F323" s="9" t="s">
        <v>23</v>
      </c>
      <c r="G323" s="9" t="s">
        <v>24</v>
      </c>
      <c r="H323" t="s">
        <v>33</v>
      </c>
      <c r="I323" s="9" t="s">
        <v>562</v>
      </c>
      <c r="J323" s="9" t="s">
        <v>598</v>
      </c>
    </row>
    <row r="324" spans="1:18" x14ac:dyDescent="0.25">
      <c r="A324" s="86" t="s">
        <v>599</v>
      </c>
      <c r="B324" t="s">
        <v>600</v>
      </c>
      <c r="D324" s="7">
        <v>1274.47425</v>
      </c>
      <c r="E324" s="9" t="s">
        <v>22</v>
      </c>
      <c r="F324" s="9" t="s">
        <v>23</v>
      </c>
      <c r="G324" s="9" t="s">
        <v>24</v>
      </c>
      <c r="H324" t="s">
        <v>33</v>
      </c>
      <c r="I324" s="9" t="s">
        <v>562</v>
      </c>
      <c r="J324" s="9" t="s">
        <v>601</v>
      </c>
    </row>
    <row r="325" spans="1:18" x14ac:dyDescent="0.25">
      <c r="A325" s="86" t="s">
        <v>602</v>
      </c>
      <c r="B325" t="s">
        <v>603</v>
      </c>
      <c r="D325" s="7">
        <v>305.90378999999996</v>
      </c>
      <c r="E325" s="9" t="s">
        <v>22</v>
      </c>
      <c r="F325" s="9" t="s">
        <v>23</v>
      </c>
      <c r="G325" s="9" t="s">
        <v>24</v>
      </c>
      <c r="H325" t="s">
        <v>33</v>
      </c>
      <c r="I325" s="9" t="s">
        <v>562</v>
      </c>
      <c r="J325" s="9" t="s">
        <v>604</v>
      </c>
    </row>
    <row r="326" spans="1:18" x14ac:dyDescent="0.25">
      <c r="A326" s="86" t="s">
        <v>605</v>
      </c>
      <c r="B326" t="s">
        <v>606</v>
      </c>
      <c r="D326" s="7">
        <v>129.70350000000002</v>
      </c>
      <c r="E326" s="9" t="s">
        <v>22</v>
      </c>
      <c r="F326" s="9" t="s">
        <v>23</v>
      </c>
      <c r="G326" s="9" t="s">
        <v>24</v>
      </c>
      <c r="H326" t="s">
        <v>33</v>
      </c>
      <c r="I326" s="9" t="s">
        <v>562</v>
      </c>
      <c r="J326" s="9" t="s">
        <v>607</v>
      </c>
    </row>
    <row r="327" spans="1:18" x14ac:dyDescent="0.25">
      <c r="A327" s="86" t="s">
        <v>608</v>
      </c>
      <c r="B327" t="s">
        <v>609</v>
      </c>
      <c r="D327" s="7">
        <v>44.838449999999995</v>
      </c>
      <c r="E327" s="9" t="s">
        <v>22</v>
      </c>
      <c r="F327" s="9" t="s">
        <v>23</v>
      </c>
      <c r="G327" s="9" t="s">
        <v>24</v>
      </c>
      <c r="H327" t="s">
        <v>33</v>
      </c>
      <c r="I327" s="9" t="s">
        <v>562</v>
      </c>
      <c r="J327" s="9" t="s">
        <v>610</v>
      </c>
    </row>
    <row r="328" spans="1:18" s="105" customFormat="1" ht="20.25" customHeight="1" x14ac:dyDescent="0.25">
      <c r="A328" s="96" t="s">
        <v>611</v>
      </c>
      <c r="B328" s="96" t="s">
        <v>612</v>
      </c>
      <c r="C328" s="97"/>
      <c r="D328" s="98"/>
      <c r="E328" s="99"/>
      <c r="F328" s="98"/>
      <c r="G328" s="100"/>
      <c r="H328" s="101"/>
      <c r="I328" s="101"/>
      <c r="J328" s="101"/>
      <c r="K328" s="102"/>
      <c r="L328" s="102"/>
      <c r="M328" s="103"/>
      <c r="N328" s="104"/>
      <c r="O328" s="104"/>
      <c r="P328" s="104"/>
      <c r="Q328" s="104"/>
      <c r="R328" s="104"/>
    </row>
    <row r="329" spans="1:18" x14ac:dyDescent="0.25">
      <c r="B329" s="106" t="s">
        <v>18</v>
      </c>
    </row>
    <row r="330" spans="1:18" x14ac:dyDescent="0.25">
      <c r="A330" s="86" t="s">
        <v>479</v>
      </c>
      <c r="B330" t="s">
        <v>480</v>
      </c>
    </row>
    <row r="331" spans="1:18" x14ac:dyDescent="0.25">
      <c r="A331" s="86" t="s">
        <v>1027</v>
      </c>
      <c r="B331" t="s">
        <v>482</v>
      </c>
      <c r="D331" s="20">
        <v>471285.51200211537</v>
      </c>
      <c r="E331" s="9" t="s">
        <v>22</v>
      </c>
      <c r="F331" s="9" t="s">
        <v>23</v>
      </c>
      <c r="G331" s="9" t="s">
        <v>24</v>
      </c>
      <c r="H331" t="s">
        <v>33</v>
      </c>
      <c r="I331" t="s">
        <v>206</v>
      </c>
      <c r="J331" s="9" t="s">
        <v>1566</v>
      </c>
      <c r="K331" s="20"/>
    </row>
    <row r="332" spans="1:18" x14ac:dyDescent="0.25">
      <c r="A332" s="86" t="s">
        <v>1028</v>
      </c>
      <c r="B332" t="s">
        <v>485</v>
      </c>
      <c r="D332" s="20">
        <v>83884.682011428566</v>
      </c>
      <c r="E332" s="9" t="s">
        <v>22</v>
      </c>
      <c r="F332" s="9" t="s">
        <v>23</v>
      </c>
      <c r="G332" s="9" t="s">
        <v>24</v>
      </c>
      <c r="H332" t="s">
        <v>33</v>
      </c>
      <c r="I332" t="s">
        <v>206</v>
      </c>
      <c r="J332" s="9" t="s">
        <v>1567</v>
      </c>
    </row>
    <row r="333" spans="1:18" x14ac:dyDescent="0.25">
      <c r="A333" s="86" t="s">
        <v>1029</v>
      </c>
      <c r="B333" t="s">
        <v>488</v>
      </c>
      <c r="D333" s="20">
        <v>59938.636195000006</v>
      </c>
      <c r="E333" s="9" t="s">
        <v>22</v>
      </c>
      <c r="F333" s="9" t="s">
        <v>23</v>
      </c>
      <c r="G333" s="9" t="s">
        <v>24</v>
      </c>
      <c r="H333" t="s">
        <v>33</v>
      </c>
      <c r="I333" t="s">
        <v>206</v>
      </c>
      <c r="J333" s="9" t="s">
        <v>1568</v>
      </c>
    </row>
    <row r="334" spans="1:18" x14ac:dyDescent="0.25">
      <c r="A334" s="86" t="s">
        <v>1030</v>
      </c>
      <c r="B334" t="s">
        <v>491</v>
      </c>
      <c r="D334" s="20">
        <v>9227.3107600000003</v>
      </c>
      <c r="E334" s="9" t="s">
        <v>22</v>
      </c>
      <c r="F334" s="9" t="s">
        <v>23</v>
      </c>
      <c r="G334" s="9" t="s">
        <v>24</v>
      </c>
      <c r="H334" t="s">
        <v>33</v>
      </c>
      <c r="I334" t="s">
        <v>206</v>
      </c>
      <c r="J334" s="9" t="s">
        <v>1569</v>
      </c>
    </row>
    <row r="335" spans="1:18" x14ac:dyDescent="0.25">
      <c r="A335" s="86" t="s">
        <v>481</v>
      </c>
      <c r="B335" t="s">
        <v>494</v>
      </c>
      <c r="D335" s="7">
        <v>265521.90798461536</v>
      </c>
      <c r="E335" s="9" t="s">
        <v>22</v>
      </c>
      <c r="F335" s="9" t="s">
        <v>23</v>
      </c>
      <c r="G335" s="9" t="s">
        <v>24</v>
      </c>
      <c r="H335" t="s">
        <v>33</v>
      </c>
      <c r="I335" t="s">
        <v>206</v>
      </c>
      <c r="J335" s="9" t="s">
        <v>613</v>
      </c>
    </row>
    <row r="336" spans="1:18" x14ac:dyDescent="0.25">
      <c r="A336" s="86" t="s">
        <v>484</v>
      </c>
      <c r="B336" t="s">
        <v>497</v>
      </c>
      <c r="D336" s="7">
        <v>47738.202514285716</v>
      </c>
      <c r="E336" s="9" t="s">
        <v>22</v>
      </c>
      <c r="F336" s="9" t="s">
        <v>23</v>
      </c>
      <c r="G336" s="9" t="s">
        <v>24</v>
      </c>
      <c r="H336" t="s">
        <v>33</v>
      </c>
      <c r="I336" t="s">
        <v>206</v>
      </c>
      <c r="J336" s="9" t="s">
        <v>614</v>
      </c>
    </row>
    <row r="337" spans="1:10" x14ac:dyDescent="0.25">
      <c r="A337" s="86" t="s">
        <v>487</v>
      </c>
      <c r="B337" t="s">
        <v>500</v>
      </c>
      <c r="D337" s="7">
        <v>47001.625300000007</v>
      </c>
      <c r="E337" s="9" t="s">
        <v>22</v>
      </c>
      <c r="F337" s="9" t="s">
        <v>23</v>
      </c>
      <c r="G337" s="9" t="s">
        <v>24</v>
      </c>
      <c r="H337" t="s">
        <v>33</v>
      </c>
      <c r="I337" t="s">
        <v>206</v>
      </c>
      <c r="J337" s="9" t="s">
        <v>615</v>
      </c>
    </row>
    <row r="338" spans="1:10" x14ac:dyDescent="0.25">
      <c r="A338" s="86" t="s">
        <v>490</v>
      </c>
      <c r="B338" t="s">
        <v>503</v>
      </c>
      <c r="D338" s="7">
        <v>4689.4304999999995</v>
      </c>
      <c r="E338" s="9" t="s">
        <v>22</v>
      </c>
      <c r="F338" s="9" t="s">
        <v>23</v>
      </c>
      <c r="G338" s="9" t="s">
        <v>24</v>
      </c>
      <c r="H338" t="s">
        <v>33</v>
      </c>
      <c r="I338" t="s">
        <v>206</v>
      </c>
      <c r="J338" s="9" t="s">
        <v>616</v>
      </c>
    </row>
    <row r="339" spans="1:10" x14ac:dyDescent="0.25">
      <c r="A339" s="86" t="s">
        <v>1031</v>
      </c>
      <c r="B339" t="s">
        <v>506</v>
      </c>
      <c r="D339" s="7">
        <v>136306.67101749999</v>
      </c>
      <c r="E339" s="9" t="s">
        <v>22</v>
      </c>
      <c r="F339" s="9" t="s">
        <v>23</v>
      </c>
      <c r="G339" s="9" t="s">
        <v>24</v>
      </c>
      <c r="H339" t="s">
        <v>33</v>
      </c>
      <c r="I339" t="s">
        <v>206</v>
      </c>
      <c r="J339" s="9" t="s">
        <v>617</v>
      </c>
    </row>
    <row r="340" spans="1:10" x14ac:dyDescent="0.25">
      <c r="A340" s="86" t="s">
        <v>1032</v>
      </c>
      <c r="B340" t="s">
        <v>509</v>
      </c>
      <c r="D340" s="7">
        <v>19475.182257142857</v>
      </c>
      <c r="E340" s="9" t="s">
        <v>22</v>
      </c>
      <c r="F340" s="9" t="s">
        <v>23</v>
      </c>
      <c r="G340" s="9" t="s">
        <v>24</v>
      </c>
      <c r="H340" t="s">
        <v>33</v>
      </c>
      <c r="I340" t="s">
        <v>206</v>
      </c>
      <c r="J340" s="9" t="s">
        <v>618</v>
      </c>
    </row>
    <row r="341" spans="1:10" x14ac:dyDescent="0.25">
      <c r="A341" s="86" t="s">
        <v>1033</v>
      </c>
      <c r="B341" t="s">
        <v>512</v>
      </c>
      <c r="D341" s="7">
        <v>5868.3648949999997</v>
      </c>
      <c r="E341" s="9" t="s">
        <v>22</v>
      </c>
      <c r="F341" s="9" t="s">
        <v>23</v>
      </c>
      <c r="G341" s="9" t="s">
        <v>24</v>
      </c>
      <c r="H341" t="s">
        <v>33</v>
      </c>
      <c r="I341" t="s">
        <v>206</v>
      </c>
      <c r="J341" s="9" t="s">
        <v>619</v>
      </c>
    </row>
    <row r="342" spans="1:10" x14ac:dyDescent="0.25">
      <c r="A342" s="86" t="s">
        <v>1034</v>
      </c>
      <c r="B342" t="s">
        <v>515</v>
      </c>
      <c r="D342" s="7">
        <v>2094.2520599999998</v>
      </c>
      <c r="E342" s="9" t="s">
        <v>22</v>
      </c>
      <c r="F342" s="9" t="s">
        <v>23</v>
      </c>
      <c r="G342" s="9" t="s">
        <v>24</v>
      </c>
      <c r="H342" t="s">
        <v>33</v>
      </c>
      <c r="I342" t="s">
        <v>206</v>
      </c>
      <c r="J342" s="9" t="s">
        <v>620</v>
      </c>
    </row>
    <row r="343" spans="1:10" x14ac:dyDescent="0.25">
      <c r="A343" s="86" t="s">
        <v>1035</v>
      </c>
      <c r="B343" t="s">
        <v>518</v>
      </c>
      <c r="D343" s="7">
        <v>69456.933000000005</v>
      </c>
      <c r="E343" s="9" t="s">
        <v>22</v>
      </c>
      <c r="F343" s="9" t="s">
        <v>23</v>
      </c>
      <c r="G343" s="9" t="s">
        <v>24</v>
      </c>
      <c r="H343" t="s">
        <v>33</v>
      </c>
      <c r="I343" t="s">
        <v>206</v>
      </c>
      <c r="J343" s="9" t="s">
        <v>621</v>
      </c>
    </row>
    <row r="344" spans="1:10" x14ac:dyDescent="0.25">
      <c r="A344" s="86" t="s">
        <v>1036</v>
      </c>
      <c r="B344" t="s">
        <v>521</v>
      </c>
      <c r="D344" s="7">
        <v>16671.29724</v>
      </c>
      <c r="E344" s="9" t="s">
        <v>22</v>
      </c>
      <c r="F344" s="9" t="s">
        <v>23</v>
      </c>
      <c r="G344" s="9" t="s">
        <v>24</v>
      </c>
      <c r="H344" t="s">
        <v>33</v>
      </c>
      <c r="I344" t="s">
        <v>206</v>
      </c>
      <c r="J344" s="9" t="s">
        <v>622</v>
      </c>
    </row>
    <row r="345" spans="1:10" x14ac:dyDescent="0.25">
      <c r="A345" s="86" t="s">
        <v>1037</v>
      </c>
      <c r="B345" t="s">
        <v>524</v>
      </c>
      <c r="D345" s="7">
        <v>7068.6460000000006</v>
      </c>
      <c r="E345" s="9" t="s">
        <v>22</v>
      </c>
      <c r="F345" s="9" t="s">
        <v>23</v>
      </c>
      <c r="G345" s="9" t="s">
        <v>24</v>
      </c>
      <c r="H345" t="s">
        <v>33</v>
      </c>
      <c r="I345" t="s">
        <v>206</v>
      </c>
      <c r="J345" s="9" t="s">
        <v>623</v>
      </c>
    </row>
    <row r="346" spans="1:10" x14ac:dyDescent="0.25">
      <c r="A346" s="86" t="s">
        <v>1038</v>
      </c>
      <c r="B346" t="s">
        <v>527</v>
      </c>
      <c r="D346" s="7">
        <v>2443.6282000000001</v>
      </c>
      <c r="E346" s="9" t="s">
        <v>22</v>
      </c>
      <c r="F346" s="9" t="s">
        <v>23</v>
      </c>
      <c r="G346" s="9" t="s">
        <v>24</v>
      </c>
      <c r="H346" t="s">
        <v>33</v>
      </c>
      <c r="I346" t="s">
        <v>206</v>
      </c>
      <c r="J346" s="9" t="s">
        <v>624</v>
      </c>
    </row>
    <row r="347" spans="1:10" x14ac:dyDescent="0.25">
      <c r="B347" s="106" t="s">
        <v>30</v>
      </c>
    </row>
    <row r="348" spans="1:10" x14ac:dyDescent="0.25">
      <c r="A348" s="86" t="s">
        <v>1039</v>
      </c>
      <c r="B348" t="s">
        <v>1040</v>
      </c>
      <c r="D348" s="7">
        <v>19425.436300456047</v>
      </c>
      <c r="E348" t="s">
        <v>22</v>
      </c>
      <c r="F348" s="9" t="s">
        <v>23</v>
      </c>
      <c r="G348" s="9" t="s">
        <v>24</v>
      </c>
      <c r="H348" t="s">
        <v>33</v>
      </c>
      <c r="I348" s="9" t="s">
        <v>625</v>
      </c>
    </row>
    <row r="349" spans="1:10" x14ac:dyDescent="0.25">
      <c r="A349" s="86" t="s">
        <v>1041</v>
      </c>
      <c r="B349" t="s">
        <v>1042</v>
      </c>
      <c r="D349" s="20">
        <v>14269.156332884615</v>
      </c>
      <c r="E349" t="s">
        <v>22</v>
      </c>
      <c r="F349" s="9" t="s">
        <v>23</v>
      </c>
      <c r="G349" s="9" t="s">
        <v>24</v>
      </c>
      <c r="H349" t="s">
        <v>33</v>
      </c>
      <c r="I349" s="9" t="s">
        <v>625</v>
      </c>
      <c r="J349" s="9" t="s">
        <v>628</v>
      </c>
    </row>
    <row r="350" spans="1:10" x14ac:dyDescent="0.25">
      <c r="A350" s="86" t="s">
        <v>1043</v>
      </c>
      <c r="B350" t="s">
        <v>1044</v>
      </c>
      <c r="D350" s="20">
        <v>2746.7068625714287</v>
      </c>
      <c r="E350" t="s">
        <v>22</v>
      </c>
      <c r="F350" s="9" t="s">
        <v>23</v>
      </c>
      <c r="G350" s="9" t="s">
        <v>24</v>
      </c>
      <c r="H350" t="s">
        <v>33</v>
      </c>
      <c r="I350" s="9" t="s">
        <v>625</v>
      </c>
      <c r="J350" s="9" t="s">
        <v>631</v>
      </c>
    </row>
    <row r="351" spans="1:10" x14ac:dyDescent="0.25">
      <c r="A351" s="86" t="s">
        <v>1045</v>
      </c>
      <c r="B351" t="s">
        <v>1046</v>
      </c>
      <c r="D351" s="20">
        <v>2095.2701550000002</v>
      </c>
      <c r="E351" t="s">
        <v>22</v>
      </c>
      <c r="F351" s="9" t="s">
        <v>23</v>
      </c>
      <c r="G351" s="9" t="s">
        <v>24</v>
      </c>
      <c r="H351" t="s">
        <v>33</v>
      </c>
      <c r="I351" s="9" t="s">
        <v>625</v>
      </c>
      <c r="J351" s="9" t="s">
        <v>634</v>
      </c>
    </row>
    <row r="352" spans="1:10" x14ac:dyDescent="0.25">
      <c r="A352" s="86" t="s">
        <v>1047</v>
      </c>
      <c r="B352" t="s">
        <v>1048</v>
      </c>
      <c r="D352" s="20">
        <v>314.30295000000001</v>
      </c>
      <c r="E352" t="s">
        <v>22</v>
      </c>
      <c r="F352" s="9" t="s">
        <v>23</v>
      </c>
      <c r="G352" s="9" t="s">
        <v>24</v>
      </c>
      <c r="H352" t="s">
        <v>33</v>
      </c>
      <c r="I352" s="9" t="s">
        <v>625</v>
      </c>
      <c r="J352" s="9" t="s">
        <v>637</v>
      </c>
    </row>
    <row r="353" spans="1:18" x14ac:dyDescent="0.25">
      <c r="A353" s="86" t="s">
        <v>626</v>
      </c>
      <c r="B353" t="s">
        <v>1049</v>
      </c>
      <c r="D353" s="7">
        <v>9431.345455384615</v>
      </c>
      <c r="E353" t="s">
        <v>22</v>
      </c>
      <c r="F353" s="9" t="s">
        <v>23</v>
      </c>
      <c r="G353" s="9" t="s">
        <v>24</v>
      </c>
      <c r="H353" t="s">
        <v>33</v>
      </c>
      <c r="I353" s="9" t="s">
        <v>625</v>
      </c>
      <c r="J353" s="9" t="s">
        <v>638</v>
      </c>
    </row>
    <row r="354" spans="1:18" x14ac:dyDescent="0.25">
      <c r="A354" s="86" t="s">
        <v>629</v>
      </c>
      <c r="B354" t="s">
        <v>1050</v>
      </c>
      <c r="D354" s="7">
        <v>1695.6622628571429</v>
      </c>
      <c r="E354" t="s">
        <v>22</v>
      </c>
      <c r="F354" s="9" t="s">
        <v>23</v>
      </c>
      <c r="G354" s="9" t="s">
        <v>24</v>
      </c>
      <c r="H354" t="s">
        <v>33</v>
      </c>
      <c r="I354" s="9" t="s">
        <v>625</v>
      </c>
      <c r="J354" s="9" t="s">
        <v>639</v>
      </c>
    </row>
    <row r="355" spans="1:18" x14ac:dyDescent="0.25">
      <c r="A355" s="86" t="s">
        <v>632</v>
      </c>
      <c r="B355" t="s">
        <v>1051</v>
      </c>
      <c r="D355" s="7">
        <v>1669.49902</v>
      </c>
      <c r="E355" t="s">
        <v>22</v>
      </c>
      <c r="F355" s="9" t="s">
        <v>23</v>
      </c>
      <c r="G355" s="9" t="s">
        <v>24</v>
      </c>
      <c r="H355" t="s">
        <v>33</v>
      </c>
      <c r="I355" s="9" t="s">
        <v>625</v>
      </c>
      <c r="J355" s="9" t="s">
        <v>640</v>
      </c>
    </row>
    <row r="356" spans="1:18" x14ac:dyDescent="0.25">
      <c r="A356" s="86" t="s">
        <v>635</v>
      </c>
      <c r="B356" t="s">
        <v>1052</v>
      </c>
      <c r="D356" s="7">
        <v>166.56869999999998</v>
      </c>
      <c r="E356" t="s">
        <v>22</v>
      </c>
      <c r="F356" s="9" t="s">
        <v>23</v>
      </c>
      <c r="G356" s="9" t="s">
        <v>24</v>
      </c>
      <c r="H356" t="s">
        <v>33</v>
      </c>
      <c r="I356" s="9" t="s">
        <v>625</v>
      </c>
      <c r="J356" s="9" t="s">
        <v>641</v>
      </c>
    </row>
    <row r="357" spans="1:18" x14ac:dyDescent="0.25">
      <c r="A357" s="86" t="s">
        <v>1053</v>
      </c>
      <c r="B357" t="s">
        <v>1054</v>
      </c>
      <c r="D357" s="7">
        <v>1133.7983274999999</v>
      </c>
      <c r="E357" t="s">
        <v>22</v>
      </c>
      <c r="F357" s="9" t="s">
        <v>23</v>
      </c>
      <c r="G357" s="9" t="s">
        <v>24</v>
      </c>
      <c r="H357" t="s">
        <v>33</v>
      </c>
      <c r="I357" s="9" t="s">
        <v>625</v>
      </c>
      <c r="J357" s="9" t="s">
        <v>642</v>
      </c>
    </row>
    <row r="358" spans="1:18" x14ac:dyDescent="0.25">
      <c r="A358" s="86" t="s">
        <v>1055</v>
      </c>
      <c r="B358" t="s">
        <v>1056</v>
      </c>
      <c r="D358" s="7">
        <v>161.99448571428573</v>
      </c>
      <c r="E358" t="s">
        <v>22</v>
      </c>
      <c r="F358" s="9" t="s">
        <v>23</v>
      </c>
      <c r="G358" s="9" t="s">
        <v>24</v>
      </c>
      <c r="H358" t="s">
        <v>33</v>
      </c>
      <c r="I358" s="9" t="s">
        <v>625</v>
      </c>
      <c r="J358" s="9" t="s">
        <v>643</v>
      </c>
    </row>
    <row r="359" spans="1:18" x14ac:dyDescent="0.25">
      <c r="A359" s="86" t="s">
        <v>1057</v>
      </c>
      <c r="B359" t="s">
        <v>1058</v>
      </c>
      <c r="D359" s="7">
        <v>48.813034999999999</v>
      </c>
      <c r="E359" t="s">
        <v>22</v>
      </c>
      <c r="F359" s="9" t="s">
        <v>23</v>
      </c>
      <c r="G359" s="9" t="s">
        <v>24</v>
      </c>
      <c r="H359" t="s">
        <v>33</v>
      </c>
      <c r="I359" s="9" t="s">
        <v>625</v>
      </c>
      <c r="J359" s="9" t="s">
        <v>644</v>
      </c>
    </row>
    <row r="360" spans="1:18" x14ac:dyDescent="0.25">
      <c r="A360" s="86" t="s">
        <v>1059</v>
      </c>
      <c r="B360" t="s">
        <v>1060</v>
      </c>
      <c r="D360" s="7">
        <v>17.419979999999999</v>
      </c>
      <c r="E360" t="s">
        <v>22</v>
      </c>
      <c r="F360" s="9" t="s">
        <v>23</v>
      </c>
      <c r="G360" s="9" t="s">
        <v>24</v>
      </c>
      <c r="H360" t="s">
        <v>33</v>
      </c>
      <c r="I360" s="9" t="s">
        <v>625</v>
      </c>
      <c r="J360" s="9" t="s">
        <v>645</v>
      </c>
    </row>
    <row r="361" spans="1:18" x14ac:dyDescent="0.25">
      <c r="A361" s="86" t="s">
        <v>1061</v>
      </c>
      <c r="B361" t="s">
        <v>1062</v>
      </c>
      <c r="D361" s="7">
        <v>3704.0125499999999</v>
      </c>
      <c r="E361" t="s">
        <v>22</v>
      </c>
      <c r="F361" s="9" t="s">
        <v>23</v>
      </c>
      <c r="G361" s="9" t="s">
        <v>24</v>
      </c>
      <c r="H361" t="s">
        <v>33</v>
      </c>
      <c r="I361" s="9" t="s">
        <v>625</v>
      </c>
      <c r="J361" s="9" t="s">
        <v>646</v>
      </c>
    </row>
    <row r="362" spans="1:18" x14ac:dyDescent="0.25">
      <c r="A362" s="86" t="s">
        <v>1063</v>
      </c>
      <c r="B362" t="s">
        <v>1064</v>
      </c>
      <c r="D362" s="7">
        <v>889.05011400000001</v>
      </c>
      <c r="E362" t="s">
        <v>22</v>
      </c>
      <c r="F362" s="9" t="s">
        <v>23</v>
      </c>
      <c r="G362" s="9" t="s">
        <v>24</v>
      </c>
      <c r="H362" t="s">
        <v>33</v>
      </c>
      <c r="I362" s="9" t="s">
        <v>625</v>
      </c>
      <c r="J362" s="9" t="s">
        <v>647</v>
      </c>
    </row>
    <row r="363" spans="1:18" x14ac:dyDescent="0.25">
      <c r="A363" s="86" t="s">
        <v>1065</v>
      </c>
      <c r="B363" t="s">
        <v>1066</v>
      </c>
      <c r="D363" s="7">
        <v>376.95810000000006</v>
      </c>
      <c r="E363" t="s">
        <v>22</v>
      </c>
      <c r="F363" s="9" t="s">
        <v>23</v>
      </c>
      <c r="G363" s="9" t="s">
        <v>24</v>
      </c>
      <c r="H363" t="s">
        <v>33</v>
      </c>
      <c r="I363" s="9" t="s">
        <v>625</v>
      </c>
      <c r="J363" s="9" t="s">
        <v>648</v>
      </c>
    </row>
    <row r="364" spans="1:18" x14ac:dyDescent="0.25">
      <c r="A364" s="86" t="s">
        <v>1067</v>
      </c>
      <c r="B364" t="s">
        <v>1068</v>
      </c>
      <c r="D364" s="7">
        <v>130.31426999999999</v>
      </c>
      <c r="E364" t="s">
        <v>22</v>
      </c>
      <c r="F364" s="9" t="s">
        <v>23</v>
      </c>
      <c r="G364" s="9" t="s">
        <v>24</v>
      </c>
      <c r="H364" t="s">
        <v>33</v>
      </c>
      <c r="I364" s="9" t="s">
        <v>625</v>
      </c>
      <c r="J364" s="9" t="s">
        <v>649</v>
      </c>
    </row>
    <row r="365" spans="1:18" x14ac:dyDescent="0.25">
      <c r="B365" s="106" t="s">
        <v>38</v>
      </c>
    </row>
    <row r="367" spans="1:18" s="130" customFormat="1" ht="20.25" customHeight="1" x14ac:dyDescent="0.25">
      <c r="A367" s="122"/>
      <c r="B367" s="122" t="s">
        <v>650</v>
      </c>
      <c r="C367" s="123"/>
      <c r="D367" s="124"/>
      <c r="E367" s="125"/>
      <c r="F367" s="124"/>
      <c r="G367" s="126"/>
      <c r="H367" s="126"/>
      <c r="I367" s="126"/>
      <c r="J367" s="127"/>
      <c r="K367" s="126"/>
      <c r="L367" s="126"/>
      <c r="M367" s="128"/>
      <c r="N367" s="129"/>
      <c r="O367" s="129"/>
      <c r="P367" s="129"/>
      <c r="Q367" s="129"/>
      <c r="R367" s="129"/>
    </row>
    <row r="368" spans="1:18" x14ac:dyDescent="0.25">
      <c r="B368" s="106" t="s">
        <v>18</v>
      </c>
    </row>
    <row r="369" spans="1:10" s="20" customFormat="1" x14ac:dyDescent="0.25">
      <c r="A369" s="88" t="s">
        <v>1069</v>
      </c>
      <c r="B369" s="9" t="s">
        <v>651</v>
      </c>
      <c r="D369" s="20">
        <v>5577.545340598901</v>
      </c>
      <c r="E369" s="9" t="s">
        <v>22</v>
      </c>
      <c r="F369" s="9" t="s">
        <v>23</v>
      </c>
      <c r="G369" s="9" t="s">
        <v>24</v>
      </c>
      <c r="H369" t="s">
        <v>33</v>
      </c>
      <c r="I369" s="9" t="s">
        <v>432</v>
      </c>
    </row>
    <row r="370" spans="1:10" x14ac:dyDescent="0.25">
      <c r="A370" t="s">
        <v>1070</v>
      </c>
      <c r="B370" t="s">
        <v>431</v>
      </c>
      <c r="D370" s="20">
        <v>4067.7798978846149</v>
      </c>
      <c r="E370" s="9" t="s">
        <v>22</v>
      </c>
      <c r="F370" s="9" t="s">
        <v>23</v>
      </c>
      <c r="G370" s="9" t="s">
        <v>24</v>
      </c>
      <c r="H370" t="s">
        <v>33</v>
      </c>
      <c r="I370" s="9" t="s">
        <v>432</v>
      </c>
      <c r="J370" s="9" t="s">
        <v>433</v>
      </c>
    </row>
    <row r="371" spans="1:10" x14ac:dyDescent="0.25">
      <c r="A371" t="s">
        <v>1071</v>
      </c>
      <c r="B371" t="s">
        <v>435</v>
      </c>
      <c r="D371" s="20">
        <v>776.54471771428575</v>
      </c>
      <c r="E371" s="9" t="s">
        <v>22</v>
      </c>
      <c r="F371" s="9" t="s">
        <v>23</v>
      </c>
      <c r="G371" s="9" t="s">
        <v>24</v>
      </c>
      <c r="H371" t="s">
        <v>33</v>
      </c>
      <c r="I371" s="9" t="s">
        <v>432</v>
      </c>
      <c r="J371" s="9" t="s">
        <v>436</v>
      </c>
    </row>
    <row r="372" spans="1:10" x14ac:dyDescent="0.25">
      <c r="A372" t="s">
        <v>1072</v>
      </c>
      <c r="B372" t="s">
        <v>438</v>
      </c>
      <c r="D372" s="20">
        <v>647.47594499999991</v>
      </c>
      <c r="E372" s="9" t="s">
        <v>22</v>
      </c>
      <c r="F372" s="9" t="s">
        <v>23</v>
      </c>
      <c r="G372" s="9" t="s">
        <v>24</v>
      </c>
      <c r="H372" t="s">
        <v>33</v>
      </c>
      <c r="I372" s="9" t="s">
        <v>432</v>
      </c>
      <c r="J372" s="9" t="s">
        <v>439</v>
      </c>
    </row>
    <row r="373" spans="1:10" x14ac:dyDescent="0.25">
      <c r="A373" t="s">
        <v>1073</v>
      </c>
      <c r="B373" t="s">
        <v>441</v>
      </c>
      <c r="D373" s="20">
        <v>85.744779999999992</v>
      </c>
      <c r="E373" s="9" t="s">
        <v>22</v>
      </c>
      <c r="F373" s="9" t="s">
        <v>23</v>
      </c>
      <c r="G373" s="9" t="s">
        <v>24</v>
      </c>
      <c r="H373" t="s">
        <v>33</v>
      </c>
      <c r="I373" s="9" t="s">
        <v>432</v>
      </c>
      <c r="J373" s="9" t="s">
        <v>442</v>
      </c>
    </row>
    <row r="374" spans="1:10" x14ac:dyDescent="0.25">
      <c r="A374" t="s">
        <v>443</v>
      </c>
      <c r="B374" t="s">
        <v>444</v>
      </c>
      <c r="D374" s="7">
        <v>3172.992775384615</v>
      </c>
      <c r="E374" s="9" t="s">
        <v>22</v>
      </c>
      <c r="F374" s="9" t="s">
        <v>23</v>
      </c>
      <c r="G374" s="9" t="s">
        <v>24</v>
      </c>
      <c r="H374" t="s">
        <v>33</v>
      </c>
      <c r="I374" s="9" t="s">
        <v>432</v>
      </c>
      <c r="J374" s="9" t="s">
        <v>445</v>
      </c>
    </row>
    <row r="375" spans="1:10" x14ac:dyDescent="0.25">
      <c r="A375" t="s">
        <v>446</v>
      </c>
      <c r="B375" t="s">
        <v>447</v>
      </c>
      <c r="D375" s="7">
        <v>570.47259428571431</v>
      </c>
      <c r="E375" s="9" t="s">
        <v>22</v>
      </c>
      <c r="F375" s="9" t="s">
        <v>23</v>
      </c>
      <c r="G375" s="9" t="s">
        <v>24</v>
      </c>
      <c r="H375" t="s">
        <v>33</v>
      </c>
      <c r="I375" s="9" t="s">
        <v>432</v>
      </c>
      <c r="J375" s="9" t="s">
        <v>448</v>
      </c>
    </row>
    <row r="376" spans="1:10" x14ac:dyDescent="0.25">
      <c r="A376" t="s">
        <v>449</v>
      </c>
      <c r="B376" t="s">
        <v>450</v>
      </c>
      <c r="D376" s="7">
        <v>561.67048</v>
      </c>
      <c r="E376" s="9" t="s">
        <v>22</v>
      </c>
      <c r="F376" s="9" t="s">
        <v>23</v>
      </c>
      <c r="G376" s="9" t="s">
        <v>24</v>
      </c>
      <c r="H376" t="s">
        <v>33</v>
      </c>
      <c r="I376" s="9" t="s">
        <v>432</v>
      </c>
      <c r="J376" s="9" t="s">
        <v>451</v>
      </c>
    </row>
    <row r="377" spans="1:10" x14ac:dyDescent="0.25">
      <c r="A377" t="s">
        <v>452</v>
      </c>
      <c r="B377" t="s">
        <v>453</v>
      </c>
      <c r="D377" s="7">
        <v>56.038799999999995</v>
      </c>
      <c r="E377" s="9" t="s">
        <v>22</v>
      </c>
      <c r="F377" s="9" t="s">
        <v>23</v>
      </c>
      <c r="G377" s="9" t="s">
        <v>24</v>
      </c>
      <c r="H377" t="s">
        <v>33</v>
      </c>
      <c r="I377" s="9" t="s">
        <v>432</v>
      </c>
      <c r="J377" s="9" t="s">
        <v>454</v>
      </c>
    </row>
    <row r="378" spans="1:10" x14ac:dyDescent="0.25">
      <c r="A378" t="s">
        <v>455</v>
      </c>
      <c r="B378" t="s">
        <v>456</v>
      </c>
      <c r="D378" s="7">
        <v>89.53372250000001</v>
      </c>
      <c r="E378" s="9" t="s">
        <v>22</v>
      </c>
      <c r="F378" s="9" t="s">
        <v>23</v>
      </c>
      <c r="G378" s="9" t="s">
        <v>24</v>
      </c>
      <c r="H378" t="s">
        <v>33</v>
      </c>
      <c r="I378" s="9" t="s">
        <v>432</v>
      </c>
      <c r="J378" s="9" t="s">
        <v>457</v>
      </c>
    </row>
    <row r="379" spans="1:10" x14ac:dyDescent="0.25">
      <c r="A379" t="s">
        <v>458</v>
      </c>
      <c r="B379" t="s">
        <v>459</v>
      </c>
      <c r="D379" s="7">
        <v>12.792371428571428</v>
      </c>
      <c r="E379" s="9" t="s">
        <v>22</v>
      </c>
      <c r="F379" s="9" t="s">
        <v>23</v>
      </c>
      <c r="G379" s="9" t="s">
        <v>24</v>
      </c>
      <c r="H379" t="s">
        <v>33</v>
      </c>
      <c r="I379" s="9" t="s">
        <v>432</v>
      </c>
      <c r="J379" s="9" t="s">
        <v>460</v>
      </c>
    </row>
    <row r="380" spans="1:10" x14ac:dyDescent="0.25">
      <c r="A380" t="s">
        <v>461</v>
      </c>
      <c r="B380" t="s">
        <v>462</v>
      </c>
      <c r="D380" s="7">
        <v>3.8546650000000002</v>
      </c>
      <c r="E380" s="9" t="s">
        <v>22</v>
      </c>
      <c r="F380" s="9" t="s">
        <v>23</v>
      </c>
      <c r="G380" s="9" t="s">
        <v>24</v>
      </c>
      <c r="H380" t="s">
        <v>33</v>
      </c>
      <c r="I380" s="9" t="s">
        <v>432</v>
      </c>
      <c r="J380" s="9" t="s">
        <v>463</v>
      </c>
    </row>
    <row r="381" spans="1:10" x14ac:dyDescent="0.25">
      <c r="A381" t="s">
        <v>464</v>
      </c>
      <c r="B381" t="s">
        <v>465</v>
      </c>
      <c r="D381" s="7">
        <v>1.3756199999999998</v>
      </c>
      <c r="E381" s="9" t="s">
        <v>22</v>
      </c>
      <c r="F381" s="9" t="s">
        <v>23</v>
      </c>
      <c r="G381" s="9" t="s">
        <v>24</v>
      </c>
      <c r="H381" t="s">
        <v>33</v>
      </c>
      <c r="I381" s="9" t="s">
        <v>432</v>
      </c>
      <c r="J381" s="9" t="s">
        <v>466</v>
      </c>
    </row>
    <row r="382" spans="1:10" x14ac:dyDescent="0.25">
      <c r="A382" t="s">
        <v>467</v>
      </c>
      <c r="B382" t="s">
        <v>468</v>
      </c>
      <c r="D382" s="7">
        <v>805.25339999999994</v>
      </c>
      <c r="E382" s="9" t="s">
        <v>22</v>
      </c>
      <c r="F382" s="9" t="s">
        <v>23</v>
      </c>
      <c r="G382" s="9" t="s">
        <v>24</v>
      </c>
      <c r="H382" t="s">
        <v>33</v>
      </c>
      <c r="I382" s="9" t="s">
        <v>432</v>
      </c>
      <c r="J382" s="9" t="s">
        <v>469</v>
      </c>
    </row>
    <row r="383" spans="1:10" x14ac:dyDescent="0.25">
      <c r="A383" t="s">
        <v>470</v>
      </c>
      <c r="B383" t="s">
        <v>471</v>
      </c>
      <c r="D383" s="7">
        <v>193.279752</v>
      </c>
      <c r="E383" s="9" t="s">
        <v>22</v>
      </c>
      <c r="F383" s="9" t="s">
        <v>23</v>
      </c>
      <c r="G383" s="9" t="s">
        <v>24</v>
      </c>
      <c r="H383" t="s">
        <v>33</v>
      </c>
      <c r="I383" s="9" t="s">
        <v>432</v>
      </c>
      <c r="J383" s="9" t="s">
        <v>472</v>
      </c>
    </row>
    <row r="384" spans="1:10" x14ac:dyDescent="0.25">
      <c r="A384" t="s">
        <v>473</v>
      </c>
      <c r="B384" t="s">
        <v>474</v>
      </c>
      <c r="D384" s="7">
        <v>81.950800000000001</v>
      </c>
      <c r="E384" s="9" t="s">
        <v>22</v>
      </c>
      <c r="F384" s="9" t="s">
        <v>23</v>
      </c>
      <c r="G384" s="9" t="s">
        <v>24</v>
      </c>
      <c r="H384" t="s">
        <v>33</v>
      </c>
      <c r="I384" s="9" t="s">
        <v>432</v>
      </c>
      <c r="J384" s="9" t="s">
        <v>475</v>
      </c>
    </row>
    <row r="385" spans="1:10" x14ac:dyDescent="0.25">
      <c r="A385" t="s">
        <v>476</v>
      </c>
      <c r="B385" t="s">
        <v>477</v>
      </c>
      <c r="D385" s="7">
        <v>28.330360000000002</v>
      </c>
      <c r="E385" s="9" t="s">
        <v>22</v>
      </c>
      <c r="F385" s="9" t="s">
        <v>23</v>
      </c>
      <c r="G385" s="9" t="s">
        <v>24</v>
      </c>
      <c r="H385" t="s">
        <v>33</v>
      </c>
      <c r="I385" s="9" t="s">
        <v>432</v>
      </c>
      <c r="J385" s="9" t="s">
        <v>478</v>
      </c>
    </row>
    <row r="386" spans="1:10" x14ac:dyDescent="0.25">
      <c r="B386" s="106" t="s">
        <v>30</v>
      </c>
    </row>
    <row r="387" spans="1:10" x14ac:dyDescent="0.25">
      <c r="A387" t="s">
        <v>1074</v>
      </c>
      <c r="B387" s="90" t="s">
        <v>652</v>
      </c>
      <c r="D387" s="20">
        <v>4594.9979883791202</v>
      </c>
      <c r="E387" t="s">
        <v>22</v>
      </c>
      <c r="F387" s="9" t="s">
        <v>23</v>
      </c>
      <c r="G387" s="9" t="s">
        <v>24</v>
      </c>
      <c r="H387" t="s">
        <v>33</v>
      </c>
      <c r="I387" s="9" t="s">
        <v>653</v>
      </c>
    </row>
    <row r="388" spans="1:10" x14ac:dyDescent="0.25">
      <c r="A388" t="s">
        <v>1075</v>
      </c>
      <c r="B388" t="s">
        <v>655</v>
      </c>
      <c r="D388" s="20">
        <v>3351.2784948076919</v>
      </c>
      <c r="E388" t="s">
        <v>22</v>
      </c>
      <c r="F388" s="9" t="s">
        <v>23</v>
      </c>
      <c r="G388" s="9" t="s">
        <v>24</v>
      </c>
      <c r="H388" t="s">
        <v>33</v>
      </c>
      <c r="I388" s="9" t="s">
        <v>653</v>
      </c>
      <c r="J388" s="9" t="s">
        <v>656</v>
      </c>
    </row>
    <row r="389" spans="1:10" x14ac:dyDescent="0.25">
      <c r="A389" t="s">
        <v>1076</v>
      </c>
      <c r="B389" t="s">
        <v>658</v>
      </c>
      <c r="D389" s="20">
        <v>643.54564857142861</v>
      </c>
      <c r="E389" t="s">
        <v>22</v>
      </c>
      <c r="F389" s="9" t="s">
        <v>23</v>
      </c>
      <c r="G389" s="9" t="s">
        <v>24</v>
      </c>
      <c r="H389" t="s">
        <v>33</v>
      </c>
      <c r="I389" s="9" t="s">
        <v>653</v>
      </c>
      <c r="J389" s="9" t="s">
        <v>659</v>
      </c>
    </row>
    <row r="390" spans="1:10" x14ac:dyDescent="0.25">
      <c r="A390" t="s">
        <v>1077</v>
      </c>
      <c r="B390" t="s">
        <v>661</v>
      </c>
      <c r="D390" s="20">
        <v>528.41869500000007</v>
      </c>
      <c r="E390" t="s">
        <v>22</v>
      </c>
      <c r="F390" s="9" t="s">
        <v>23</v>
      </c>
      <c r="G390" s="9" t="s">
        <v>24</v>
      </c>
      <c r="H390" t="s">
        <v>33</v>
      </c>
      <c r="I390" s="9" t="s">
        <v>653</v>
      </c>
      <c r="J390" s="9" t="s">
        <v>662</v>
      </c>
    </row>
    <row r="391" spans="1:10" x14ac:dyDescent="0.25">
      <c r="A391" t="s">
        <v>1078</v>
      </c>
      <c r="B391" t="s">
        <v>664</v>
      </c>
      <c r="D391" s="20">
        <v>71.75515</v>
      </c>
      <c r="E391" t="s">
        <v>22</v>
      </c>
      <c r="F391" s="9" t="s">
        <v>23</v>
      </c>
      <c r="G391" s="9" t="s">
        <v>24</v>
      </c>
      <c r="H391" t="s">
        <v>33</v>
      </c>
      <c r="I391" s="9" t="s">
        <v>653</v>
      </c>
      <c r="J391" s="9" t="s">
        <v>665</v>
      </c>
    </row>
    <row r="392" spans="1:10" x14ac:dyDescent="0.25">
      <c r="A392" t="s">
        <v>666</v>
      </c>
      <c r="B392" t="s">
        <v>667</v>
      </c>
      <c r="D392" s="7">
        <v>2548.7508323076922</v>
      </c>
      <c r="E392" t="s">
        <v>22</v>
      </c>
      <c r="F392" s="9" t="s">
        <v>23</v>
      </c>
      <c r="G392" s="9" t="s">
        <v>24</v>
      </c>
      <c r="H392" t="s">
        <v>33</v>
      </c>
      <c r="I392" s="9" t="s">
        <v>653</v>
      </c>
      <c r="J392" s="9" t="s">
        <v>668</v>
      </c>
    </row>
    <row r="393" spans="1:10" x14ac:dyDescent="0.25">
      <c r="A393" t="s">
        <v>669</v>
      </c>
      <c r="B393" t="s">
        <v>670</v>
      </c>
      <c r="D393" s="7">
        <v>458.24009142857147</v>
      </c>
      <c r="E393" t="s">
        <v>22</v>
      </c>
      <c r="F393" s="9" t="s">
        <v>23</v>
      </c>
      <c r="G393" s="9" t="s">
        <v>24</v>
      </c>
      <c r="H393" t="s">
        <v>33</v>
      </c>
      <c r="I393" s="9" t="s">
        <v>653</v>
      </c>
      <c r="J393" s="9" t="s">
        <v>671</v>
      </c>
    </row>
    <row r="394" spans="1:10" x14ac:dyDescent="0.25">
      <c r="A394" t="s">
        <v>672</v>
      </c>
      <c r="B394" t="s">
        <v>673</v>
      </c>
      <c r="D394" s="7">
        <v>451.16967000000005</v>
      </c>
      <c r="E394" t="s">
        <v>22</v>
      </c>
      <c r="F394" s="9" t="s">
        <v>23</v>
      </c>
      <c r="G394" s="9" t="s">
        <v>24</v>
      </c>
      <c r="H394" t="s">
        <v>33</v>
      </c>
      <c r="I394" s="9" t="s">
        <v>653</v>
      </c>
      <c r="J394" s="9" t="s">
        <v>674</v>
      </c>
    </row>
    <row r="395" spans="1:10" x14ac:dyDescent="0.25">
      <c r="A395" t="s">
        <v>675</v>
      </c>
      <c r="B395" t="s">
        <v>676</v>
      </c>
      <c r="D395" s="7">
        <v>45.013950000000001</v>
      </c>
      <c r="E395" t="s">
        <v>22</v>
      </c>
      <c r="F395" s="9" t="s">
        <v>23</v>
      </c>
      <c r="G395" s="9" t="s">
        <v>24</v>
      </c>
      <c r="H395" t="s">
        <v>33</v>
      </c>
      <c r="I395" s="9" t="s">
        <v>653</v>
      </c>
      <c r="J395" s="9" t="s">
        <v>677</v>
      </c>
    </row>
    <row r="396" spans="1:10" x14ac:dyDescent="0.25">
      <c r="A396" t="s">
        <v>678</v>
      </c>
      <c r="B396" t="s">
        <v>679</v>
      </c>
      <c r="D396" s="7">
        <v>75.350162499999996</v>
      </c>
      <c r="E396" t="s">
        <v>22</v>
      </c>
      <c r="F396" s="9" t="s">
        <v>23</v>
      </c>
      <c r="G396" s="9" t="s">
        <v>24</v>
      </c>
      <c r="H396" t="s">
        <v>33</v>
      </c>
      <c r="I396" s="9" t="s">
        <v>653</v>
      </c>
      <c r="J396" s="9" t="s">
        <v>680</v>
      </c>
    </row>
    <row r="397" spans="1:10" x14ac:dyDescent="0.25">
      <c r="A397" t="s">
        <v>681</v>
      </c>
      <c r="B397" t="s">
        <v>682</v>
      </c>
      <c r="D397" s="7">
        <v>10.765857142857143</v>
      </c>
      <c r="E397" t="s">
        <v>22</v>
      </c>
      <c r="F397" s="9" t="s">
        <v>23</v>
      </c>
      <c r="G397" s="9" t="s">
        <v>24</v>
      </c>
      <c r="H397" t="s">
        <v>33</v>
      </c>
      <c r="I397" s="9" t="s">
        <v>653</v>
      </c>
      <c r="J397" s="9" t="s">
        <v>683</v>
      </c>
    </row>
    <row r="398" spans="1:10" x14ac:dyDescent="0.25">
      <c r="A398" t="s">
        <v>684</v>
      </c>
      <c r="B398" t="s">
        <v>685</v>
      </c>
      <c r="D398" s="7">
        <v>3.2440250000000002</v>
      </c>
      <c r="E398" t="s">
        <v>22</v>
      </c>
      <c r="F398" s="9" t="s">
        <v>23</v>
      </c>
      <c r="G398" s="9" t="s">
        <v>24</v>
      </c>
      <c r="H398" t="s">
        <v>33</v>
      </c>
      <c r="I398" s="9" t="s">
        <v>653</v>
      </c>
      <c r="J398" s="9" t="s">
        <v>686</v>
      </c>
    </row>
    <row r="399" spans="1:10" x14ac:dyDescent="0.25">
      <c r="A399" t="s">
        <v>687</v>
      </c>
      <c r="B399" t="s">
        <v>688</v>
      </c>
      <c r="D399" s="7">
        <v>1.1577000000000002</v>
      </c>
      <c r="E399" t="s">
        <v>22</v>
      </c>
      <c r="F399" s="9" t="s">
        <v>23</v>
      </c>
      <c r="G399" s="9" t="s">
        <v>24</v>
      </c>
      <c r="H399" t="s">
        <v>33</v>
      </c>
      <c r="I399" s="9" t="s">
        <v>653</v>
      </c>
      <c r="J399" s="9" t="s">
        <v>689</v>
      </c>
    </row>
    <row r="400" spans="1:10" x14ac:dyDescent="0.25">
      <c r="A400" t="s">
        <v>690</v>
      </c>
      <c r="B400" t="s">
        <v>691</v>
      </c>
      <c r="D400" s="7">
        <v>727.1774999999999</v>
      </c>
      <c r="E400" t="s">
        <v>22</v>
      </c>
      <c r="F400" s="9" t="s">
        <v>23</v>
      </c>
      <c r="G400" s="9" t="s">
        <v>24</v>
      </c>
      <c r="H400" t="s">
        <v>33</v>
      </c>
      <c r="I400" s="9" t="s">
        <v>653</v>
      </c>
      <c r="J400" s="9" t="s">
        <v>692</v>
      </c>
    </row>
    <row r="401" spans="1:18" x14ac:dyDescent="0.25">
      <c r="A401" t="s">
        <v>693</v>
      </c>
      <c r="B401" t="s">
        <v>694</v>
      </c>
      <c r="D401" s="7">
        <v>174.53970000000001</v>
      </c>
      <c r="E401" t="s">
        <v>22</v>
      </c>
      <c r="F401" s="9" t="s">
        <v>23</v>
      </c>
      <c r="G401" s="9" t="s">
        <v>24</v>
      </c>
      <c r="H401" t="s">
        <v>33</v>
      </c>
      <c r="I401" s="9" t="s">
        <v>653</v>
      </c>
      <c r="J401" s="9" t="s">
        <v>695</v>
      </c>
    </row>
    <row r="402" spans="1:18" x14ac:dyDescent="0.25">
      <c r="A402" t="s">
        <v>696</v>
      </c>
      <c r="B402" t="s">
        <v>697</v>
      </c>
      <c r="D402" s="7">
        <v>74.004999999999995</v>
      </c>
      <c r="E402" t="s">
        <v>22</v>
      </c>
      <c r="F402" s="9" t="s">
        <v>23</v>
      </c>
      <c r="G402" s="9" t="s">
        <v>24</v>
      </c>
      <c r="H402" t="s">
        <v>33</v>
      </c>
      <c r="I402" s="9" t="s">
        <v>653</v>
      </c>
      <c r="J402" s="9" t="s">
        <v>698</v>
      </c>
    </row>
    <row r="403" spans="1:18" x14ac:dyDescent="0.25">
      <c r="A403" t="s">
        <v>699</v>
      </c>
      <c r="B403" t="s">
        <v>700</v>
      </c>
      <c r="D403" s="7">
        <v>25.583500000000001</v>
      </c>
      <c r="E403" t="s">
        <v>22</v>
      </c>
      <c r="F403" s="9" t="s">
        <v>23</v>
      </c>
      <c r="G403" s="9" t="s">
        <v>24</v>
      </c>
      <c r="H403" t="s">
        <v>33</v>
      </c>
      <c r="I403" s="9" t="s">
        <v>653</v>
      </c>
      <c r="J403" s="9" t="s">
        <v>701</v>
      </c>
    </row>
    <row r="404" spans="1:18" x14ac:dyDescent="0.25">
      <c r="B404" s="106" t="s">
        <v>38</v>
      </c>
    </row>
    <row r="405" spans="1:18" x14ac:dyDescent="0.25">
      <c r="A405" t="s">
        <v>702</v>
      </c>
      <c r="B405" t="s">
        <v>1079</v>
      </c>
      <c r="E405" t="s">
        <v>22</v>
      </c>
      <c r="F405" s="9" t="s">
        <v>23</v>
      </c>
      <c r="G405" s="9" t="s">
        <v>24</v>
      </c>
      <c r="H405" t="s">
        <v>33</v>
      </c>
      <c r="I405" s="9" t="s">
        <v>34</v>
      </c>
    </row>
    <row r="406" spans="1:18" s="130" customFormat="1" ht="20.25" customHeight="1" x14ac:dyDescent="0.25">
      <c r="A406" s="122"/>
      <c r="B406" s="122" t="s">
        <v>703</v>
      </c>
      <c r="C406" s="123"/>
      <c r="D406" s="124"/>
      <c r="E406" s="125"/>
      <c r="F406" s="124"/>
      <c r="G406" s="126"/>
      <c r="H406" s="126"/>
      <c r="I406" s="126"/>
      <c r="J406" s="127"/>
      <c r="K406" s="126"/>
      <c r="L406" s="126"/>
      <c r="M406" s="128"/>
      <c r="N406" s="129"/>
      <c r="O406" s="129"/>
      <c r="P406" s="129"/>
      <c r="Q406" s="129"/>
      <c r="R406" s="129"/>
    </row>
    <row r="407" spans="1:18" x14ac:dyDescent="0.25">
      <c r="B407" s="106" t="s">
        <v>18</v>
      </c>
    </row>
    <row r="408" spans="1:18" x14ac:dyDescent="0.25">
      <c r="A408" t="s">
        <v>1074</v>
      </c>
      <c r="B408" s="90" t="s">
        <v>652</v>
      </c>
      <c r="D408" s="20">
        <v>4594.9979883791202</v>
      </c>
      <c r="E408" t="s">
        <v>22</v>
      </c>
      <c r="F408" s="9" t="s">
        <v>23</v>
      </c>
      <c r="G408" s="9" t="s">
        <v>24</v>
      </c>
      <c r="H408" t="s">
        <v>33</v>
      </c>
      <c r="I408" s="9" t="s">
        <v>653</v>
      </c>
    </row>
    <row r="409" spans="1:18" x14ac:dyDescent="0.25">
      <c r="A409" t="s">
        <v>1075</v>
      </c>
      <c r="B409" t="s">
        <v>655</v>
      </c>
      <c r="D409" s="20">
        <v>3351.2784948076919</v>
      </c>
      <c r="E409" t="s">
        <v>22</v>
      </c>
      <c r="F409" s="9" t="s">
        <v>23</v>
      </c>
      <c r="G409" s="9" t="s">
        <v>24</v>
      </c>
      <c r="H409" t="s">
        <v>33</v>
      </c>
      <c r="I409" s="9" t="s">
        <v>653</v>
      </c>
      <c r="J409" s="9" t="s">
        <v>1562</v>
      </c>
    </row>
    <row r="410" spans="1:18" x14ac:dyDescent="0.25">
      <c r="A410" t="s">
        <v>1076</v>
      </c>
      <c r="B410" t="s">
        <v>658</v>
      </c>
      <c r="D410" s="20">
        <v>643.54564857142861</v>
      </c>
      <c r="E410" t="s">
        <v>22</v>
      </c>
      <c r="F410" s="9" t="s">
        <v>23</v>
      </c>
      <c r="G410" s="9" t="s">
        <v>24</v>
      </c>
      <c r="H410" t="s">
        <v>33</v>
      </c>
      <c r="I410" s="9" t="s">
        <v>653</v>
      </c>
      <c r="J410" s="9" t="s">
        <v>1563</v>
      </c>
    </row>
    <row r="411" spans="1:18" x14ac:dyDescent="0.25">
      <c r="A411" t="s">
        <v>1077</v>
      </c>
      <c r="B411" t="s">
        <v>661</v>
      </c>
      <c r="D411" s="93">
        <v>528.41869500000007</v>
      </c>
      <c r="E411" t="s">
        <v>22</v>
      </c>
      <c r="F411" s="9" t="s">
        <v>23</v>
      </c>
      <c r="G411" s="9" t="s">
        <v>24</v>
      </c>
      <c r="H411" t="s">
        <v>33</v>
      </c>
      <c r="I411" s="9" t="s">
        <v>653</v>
      </c>
      <c r="J411" s="9" t="s">
        <v>1564</v>
      </c>
    </row>
    <row r="412" spans="1:18" x14ac:dyDescent="0.25">
      <c r="A412" t="s">
        <v>1078</v>
      </c>
      <c r="B412" t="s">
        <v>664</v>
      </c>
      <c r="D412" s="93">
        <v>71.75515</v>
      </c>
      <c r="E412" t="s">
        <v>22</v>
      </c>
      <c r="F412" s="9" t="s">
        <v>23</v>
      </c>
      <c r="G412" s="9" t="s">
        <v>24</v>
      </c>
      <c r="H412" t="s">
        <v>33</v>
      </c>
      <c r="I412" s="9" t="s">
        <v>653</v>
      </c>
      <c r="J412" s="9" t="s">
        <v>1565</v>
      </c>
    </row>
    <row r="413" spans="1:18" x14ac:dyDescent="0.25">
      <c r="A413" t="s">
        <v>666</v>
      </c>
      <c r="B413" t="s">
        <v>667</v>
      </c>
      <c r="D413" s="7">
        <v>2548.7508323076922</v>
      </c>
      <c r="E413" t="s">
        <v>22</v>
      </c>
      <c r="F413" s="9" t="s">
        <v>23</v>
      </c>
      <c r="G413" s="9" t="s">
        <v>24</v>
      </c>
      <c r="H413" t="s">
        <v>33</v>
      </c>
      <c r="I413" s="9" t="s">
        <v>653</v>
      </c>
      <c r="J413" s="9" t="s">
        <v>704</v>
      </c>
    </row>
    <row r="414" spans="1:18" x14ac:dyDescent="0.25">
      <c r="A414" t="s">
        <v>669</v>
      </c>
      <c r="B414" t="s">
        <v>670</v>
      </c>
      <c r="D414" s="93">
        <v>458.24009142857147</v>
      </c>
      <c r="E414" t="s">
        <v>22</v>
      </c>
      <c r="F414" s="9" t="s">
        <v>23</v>
      </c>
      <c r="G414" s="9" t="s">
        <v>24</v>
      </c>
      <c r="H414" t="s">
        <v>33</v>
      </c>
      <c r="I414" s="9" t="s">
        <v>653</v>
      </c>
      <c r="J414" s="9" t="s">
        <v>705</v>
      </c>
    </row>
    <row r="415" spans="1:18" x14ac:dyDescent="0.25">
      <c r="A415" t="s">
        <v>672</v>
      </c>
      <c r="B415" t="s">
        <v>673</v>
      </c>
      <c r="D415" s="93">
        <v>451.16967000000005</v>
      </c>
      <c r="E415" t="s">
        <v>22</v>
      </c>
      <c r="F415" s="9" t="s">
        <v>23</v>
      </c>
      <c r="G415" s="9" t="s">
        <v>24</v>
      </c>
      <c r="H415" t="s">
        <v>33</v>
      </c>
      <c r="I415" s="9" t="s">
        <v>653</v>
      </c>
      <c r="J415" s="9" t="s">
        <v>706</v>
      </c>
    </row>
    <row r="416" spans="1:18" x14ac:dyDescent="0.25">
      <c r="A416" t="s">
        <v>675</v>
      </c>
      <c r="B416" t="s">
        <v>676</v>
      </c>
      <c r="D416" s="93">
        <v>45.013950000000001</v>
      </c>
      <c r="E416" t="s">
        <v>22</v>
      </c>
      <c r="F416" s="9" t="s">
        <v>23</v>
      </c>
      <c r="G416" s="9" t="s">
        <v>24</v>
      </c>
      <c r="H416" t="s">
        <v>33</v>
      </c>
      <c r="I416" s="9" t="s">
        <v>653</v>
      </c>
      <c r="J416" s="9" t="s">
        <v>707</v>
      </c>
    </row>
    <row r="417" spans="1:10" x14ac:dyDescent="0.25">
      <c r="A417" t="s">
        <v>678</v>
      </c>
      <c r="B417" t="s">
        <v>679</v>
      </c>
      <c r="D417" s="93">
        <v>75.350162499999996</v>
      </c>
      <c r="E417" t="s">
        <v>22</v>
      </c>
      <c r="F417" s="9" t="s">
        <v>23</v>
      </c>
      <c r="G417" s="9" t="s">
        <v>24</v>
      </c>
      <c r="H417" t="s">
        <v>33</v>
      </c>
      <c r="I417" s="9" t="s">
        <v>653</v>
      </c>
      <c r="J417" s="9" t="s">
        <v>708</v>
      </c>
    </row>
    <row r="418" spans="1:10" x14ac:dyDescent="0.25">
      <c r="A418" t="s">
        <v>681</v>
      </c>
      <c r="B418" t="s">
        <v>682</v>
      </c>
      <c r="D418" s="93">
        <v>10.765857142857143</v>
      </c>
      <c r="E418" t="s">
        <v>22</v>
      </c>
      <c r="F418" s="9" t="s">
        <v>23</v>
      </c>
      <c r="G418" s="9" t="s">
        <v>24</v>
      </c>
      <c r="H418" t="s">
        <v>33</v>
      </c>
      <c r="I418" s="9" t="s">
        <v>653</v>
      </c>
      <c r="J418" s="9" t="s">
        <v>709</v>
      </c>
    </row>
    <row r="419" spans="1:10" x14ac:dyDescent="0.25">
      <c r="A419" t="s">
        <v>684</v>
      </c>
      <c r="B419" t="s">
        <v>685</v>
      </c>
      <c r="D419" s="93">
        <v>3.2440250000000002</v>
      </c>
      <c r="E419" t="s">
        <v>22</v>
      </c>
      <c r="F419" s="9" t="s">
        <v>23</v>
      </c>
      <c r="G419" s="9" t="s">
        <v>24</v>
      </c>
      <c r="H419" t="s">
        <v>33</v>
      </c>
      <c r="I419" s="9" t="s">
        <v>653</v>
      </c>
      <c r="J419" s="9" t="s">
        <v>710</v>
      </c>
    </row>
    <row r="420" spans="1:10" x14ac:dyDescent="0.25">
      <c r="A420" t="s">
        <v>687</v>
      </c>
      <c r="B420" t="s">
        <v>688</v>
      </c>
      <c r="D420" s="93">
        <v>1.1577000000000002</v>
      </c>
      <c r="E420" t="s">
        <v>22</v>
      </c>
      <c r="F420" s="9" t="s">
        <v>23</v>
      </c>
      <c r="G420" s="9" t="s">
        <v>24</v>
      </c>
      <c r="H420" t="s">
        <v>33</v>
      </c>
      <c r="I420" s="9" t="s">
        <v>653</v>
      </c>
      <c r="J420" s="9" t="s">
        <v>711</v>
      </c>
    </row>
    <row r="421" spans="1:10" x14ac:dyDescent="0.25">
      <c r="A421" t="s">
        <v>690</v>
      </c>
      <c r="B421" t="s">
        <v>691</v>
      </c>
      <c r="D421" s="93">
        <v>727.1774999999999</v>
      </c>
      <c r="E421" t="s">
        <v>22</v>
      </c>
      <c r="F421" s="9" t="s">
        <v>23</v>
      </c>
      <c r="G421" s="9" t="s">
        <v>24</v>
      </c>
      <c r="H421" t="s">
        <v>33</v>
      </c>
      <c r="I421" s="9" t="s">
        <v>653</v>
      </c>
      <c r="J421" s="9" t="s">
        <v>712</v>
      </c>
    </row>
    <row r="422" spans="1:10" x14ac:dyDescent="0.25">
      <c r="A422" t="s">
        <v>693</v>
      </c>
      <c r="B422" t="s">
        <v>694</v>
      </c>
      <c r="D422" s="93">
        <v>174.53970000000001</v>
      </c>
      <c r="E422" t="s">
        <v>22</v>
      </c>
      <c r="F422" s="9" t="s">
        <v>23</v>
      </c>
      <c r="G422" s="9" t="s">
        <v>24</v>
      </c>
      <c r="H422" t="s">
        <v>33</v>
      </c>
      <c r="I422" s="9" t="s">
        <v>653</v>
      </c>
      <c r="J422" s="9" t="s">
        <v>713</v>
      </c>
    </row>
    <row r="423" spans="1:10" x14ac:dyDescent="0.25">
      <c r="A423" t="s">
        <v>696</v>
      </c>
      <c r="B423" t="s">
        <v>697</v>
      </c>
      <c r="D423" s="93">
        <v>74.004999999999995</v>
      </c>
      <c r="E423" t="s">
        <v>22</v>
      </c>
      <c r="F423" s="9" t="s">
        <v>23</v>
      </c>
      <c r="G423" s="9" t="s">
        <v>24</v>
      </c>
      <c r="H423" t="s">
        <v>33</v>
      </c>
      <c r="I423" s="9" t="s">
        <v>653</v>
      </c>
      <c r="J423" s="9" t="s">
        <v>714</v>
      </c>
    </row>
    <row r="424" spans="1:10" x14ac:dyDescent="0.25">
      <c r="A424" t="s">
        <v>699</v>
      </c>
      <c r="B424" t="s">
        <v>700</v>
      </c>
      <c r="D424" s="93">
        <v>25.583500000000001</v>
      </c>
      <c r="E424" t="s">
        <v>22</v>
      </c>
      <c r="F424" s="9" t="s">
        <v>23</v>
      </c>
      <c r="G424" s="9" t="s">
        <v>24</v>
      </c>
      <c r="H424" t="s">
        <v>33</v>
      </c>
      <c r="I424" s="9" t="s">
        <v>653</v>
      </c>
      <c r="J424" s="9" t="s">
        <v>715</v>
      </c>
    </row>
    <row r="425" spans="1:10" x14ac:dyDescent="0.25">
      <c r="B425" s="106" t="s">
        <v>30</v>
      </c>
    </row>
    <row r="426" spans="1:10" x14ac:dyDescent="0.25">
      <c r="A426" t="s">
        <v>1080</v>
      </c>
      <c r="B426" s="90" t="s">
        <v>716</v>
      </c>
    </row>
    <row r="427" spans="1:10" x14ac:dyDescent="0.25">
      <c r="A427" t="s">
        <v>1081</v>
      </c>
      <c r="B427" t="s">
        <v>717</v>
      </c>
    </row>
    <row r="428" spans="1:10" x14ac:dyDescent="0.25">
      <c r="A428" t="s">
        <v>1082</v>
      </c>
      <c r="B428" t="s">
        <v>718</v>
      </c>
    </row>
    <row r="429" spans="1:10" x14ac:dyDescent="0.25">
      <c r="A429" t="s">
        <v>1083</v>
      </c>
      <c r="B429" t="s">
        <v>719</v>
      </c>
    </row>
    <row r="430" spans="1:10" x14ac:dyDescent="0.25">
      <c r="A430" t="s">
        <v>1084</v>
      </c>
      <c r="B430" t="s">
        <v>720</v>
      </c>
    </row>
    <row r="431" spans="1:10" x14ac:dyDescent="0.25">
      <c r="A431" t="s">
        <v>721</v>
      </c>
      <c r="B431" t="s">
        <v>722</v>
      </c>
    </row>
    <row r="432" spans="1:10" x14ac:dyDescent="0.25">
      <c r="A432" t="s">
        <v>723</v>
      </c>
      <c r="B432" t="s">
        <v>724</v>
      </c>
    </row>
    <row r="433" spans="1:18" x14ac:dyDescent="0.25">
      <c r="B433" s="106" t="s">
        <v>38</v>
      </c>
    </row>
    <row r="435" spans="1:18" s="105" customFormat="1" ht="20.25" customHeight="1" x14ac:dyDescent="0.25">
      <c r="A435" s="96" t="s">
        <v>725</v>
      </c>
      <c r="B435" s="96" t="s">
        <v>726</v>
      </c>
      <c r="C435" s="97"/>
      <c r="D435" s="98"/>
      <c r="E435" s="99"/>
      <c r="F435" s="98"/>
      <c r="G435" s="100"/>
      <c r="H435" s="101"/>
      <c r="I435" s="101"/>
      <c r="J435" s="101"/>
      <c r="K435" s="102"/>
      <c r="L435" s="102"/>
      <c r="M435" s="103"/>
      <c r="N435" s="104"/>
      <c r="O435" s="104"/>
      <c r="P435" s="104"/>
      <c r="Q435" s="104"/>
      <c r="R435" s="104"/>
    </row>
    <row r="436" spans="1:18" x14ac:dyDescent="0.25">
      <c r="B436" s="106" t="s">
        <v>18</v>
      </c>
    </row>
    <row r="437" spans="1:18" x14ac:dyDescent="0.25">
      <c r="A437" t="s">
        <v>727</v>
      </c>
      <c r="B437" t="s">
        <v>728</v>
      </c>
    </row>
    <row r="438" spans="1:18" x14ac:dyDescent="0.25">
      <c r="B438" s="106" t="s">
        <v>30</v>
      </c>
    </row>
    <row r="439" spans="1:18" x14ac:dyDescent="0.25">
      <c r="A439" t="s">
        <v>729</v>
      </c>
      <c r="B439" t="s">
        <v>730</v>
      </c>
    </row>
    <row r="440" spans="1:18" x14ac:dyDescent="0.25">
      <c r="A440" t="s">
        <v>731</v>
      </c>
      <c r="B440" t="s">
        <v>732</v>
      </c>
    </row>
    <row r="441" spans="1:18" x14ac:dyDescent="0.25">
      <c r="B441" s="106" t="s">
        <v>38</v>
      </c>
    </row>
    <row r="443" spans="1:18" s="105" customFormat="1" ht="20.25" customHeight="1" x14ac:dyDescent="0.25">
      <c r="A443" s="96" t="s">
        <v>733</v>
      </c>
      <c r="B443" s="96" t="s">
        <v>734</v>
      </c>
      <c r="C443" s="97"/>
      <c r="D443" s="98"/>
      <c r="E443" s="99"/>
      <c r="F443" s="98"/>
      <c r="G443" s="100"/>
      <c r="H443" s="101"/>
      <c r="I443" s="101"/>
      <c r="J443" s="101"/>
      <c r="K443" s="102"/>
      <c r="L443" s="102"/>
      <c r="M443" s="103"/>
      <c r="N443" s="104"/>
      <c r="O443" s="104"/>
      <c r="P443" s="104"/>
      <c r="Q443" s="104"/>
      <c r="R443" s="104"/>
    </row>
    <row r="444" spans="1:18" x14ac:dyDescent="0.25">
      <c r="B444" s="106" t="s">
        <v>18</v>
      </c>
    </row>
    <row r="445" spans="1:18" x14ac:dyDescent="0.25">
      <c r="A445" t="s">
        <v>735</v>
      </c>
      <c r="B445" t="s">
        <v>736</v>
      </c>
    </row>
    <row r="446" spans="1:18" x14ac:dyDescent="0.25">
      <c r="B446" s="106" t="s">
        <v>30</v>
      </c>
    </row>
    <row r="447" spans="1:18" x14ac:dyDescent="0.25">
      <c r="A447" t="s">
        <v>737</v>
      </c>
      <c r="B447" t="s">
        <v>738</v>
      </c>
    </row>
    <row r="448" spans="1:18" x14ac:dyDescent="0.25">
      <c r="A448" t="s">
        <v>72</v>
      </c>
      <c r="B448" t="s">
        <v>739</v>
      </c>
    </row>
    <row r="449" spans="1:18" x14ac:dyDescent="0.25">
      <c r="B449" s="106" t="s">
        <v>38</v>
      </c>
    </row>
    <row r="451" spans="1:18" s="130" customFormat="1" ht="20.25" customHeight="1" x14ac:dyDescent="0.25">
      <c r="A451" s="122"/>
      <c r="B451" s="122" t="s">
        <v>740</v>
      </c>
      <c r="C451" s="123"/>
      <c r="D451" s="124"/>
      <c r="E451" s="125"/>
      <c r="F451" s="124"/>
      <c r="G451" s="126"/>
      <c r="H451" s="126"/>
      <c r="I451" s="126"/>
      <c r="J451" s="127"/>
      <c r="K451" s="126"/>
      <c r="L451" s="126"/>
      <c r="M451" s="128"/>
      <c r="N451" s="129"/>
      <c r="O451" s="129"/>
      <c r="P451" s="129"/>
      <c r="Q451" s="129"/>
      <c r="R451" s="129"/>
    </row>
    <row r="452" spans="1:18" x14ac:dyDescent="0.25">
      <c r="B452" s="106" t="s">
        <v>18</v>
      </c>
    </row>
    <row r="453" spans="1:18" x14ac:dyDescent="0.25">
      <c r="A453" t="s">
        <v>1080</v>
      </c>
      <c r="B453" s="90" t="s">
        <v>716</v>
      </c>
    </row>
    <row r="454" spans="1:18" x14ac:dyDescent="0.25">
      <c r="A454" t="s">
        <v>1081</v>
      </c>
      <c r="B454" t="s">
        <v>717</v>
      </c>
    </row>
    <row r="455" spans="1:18" x14ac:dyDescent="0.25">
      <c r="A455" t="s">
        <v>1082</v>
      </c>
      <c r="B455" t="s">
        <v>718</v>
      </c>
    </row>
    <row r="456" spans="1:18" x14ac:dyDescent="0.25">
      <c r="A456" t="s">
        <v>1083</v>
      </c>
      <c r="B456" t="s">
        <v>719</v>
      </c>
    </row>
    <row r="457" spans="1:18" x14ac:dyDescent="0.25">
      <c r="A457" t="s">
        <v>1084</v>
      </c>
      <c r="B457" t="s">
        <v>720</v>
      </c>
    </row>
    <row r="458" spans="1:18" x14ac:dyDescent="0.25">
      <c r="B458" s="106" t="s">
        <v>30</v>
      </c>
    </row>
    <row r="459" spans="1:18" x14ac:dyDescent="0.25">
      <c r="A459" t="s">
        <v>741</v>
      </c>
      <c r="B459" t="s">
        <v>742</v>
      </c>
    </row>
    <row r="460" spans="1:18" x14ac:dyDescent="0.25">
      <c r="A460" t="s">
        <v>46</v>
      </c>
      <c r="B460" t="s">
        <v>743</v>
      </c>
    </row>
    <row r="461" spans="1:18" x14ac:dyDescent="0.25">
      <c r="A461" t="s">
        <v>744</v>
      </c>
      <c r="B461" t="s">
        <v>745</v>
      </c>
    </row>
    <row r="462" spans="1:18" x14ac:dyDescent="0.25">
      <c r="B462" s="106" t="s">
        <v>38</v>
      </c>
    </row>
  </sheetData>
  <sheetProtection algorithmName="SHA-512" hashValue="o4Qy19IQW02Ah3HeWN4RGlq7u5cHbKgoFZCe9fiKtUHAt+iFTmEUt6e1aVAWatJ58lctGLVCRdWxHHWUj4Z3mg==" saltValue="uTgY0mGqJPokWVo5yOFHhg==" spinCount="100000" sheet="1" objects="1" scenarios="1"/>
  <mergeCells count="1">
    <mergeCell ref="O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3D49-6D04-47DE-A887-A06B20A4A593}">
  <dimension ref="A1:S331"/>
  <sheetViews>
    <sheetView zoomScaleNormal="100" workbookViewId="0">
      <pane ySplit="1" topLeftCell="A2" activePane="bottomLeft" state="frozen"/>
      <selection pane="bottomLeft"/>
    </sheetView>
  </sheetViews>
  <sheetFormatPr defaultRowHeight="15" x14ac:dyDescent="0.25"/>
  <cols>
    <col min="1" max="1" width="13.42578125" customWidth="1"/>
    <col min="2" max="2" width="9.5703125" style="88" customWidth="1"/>
    <col min="3" max="3" width="81.42578125" style="9" customWidth="1"/>
    <col min="4" max="4" width="14.28515625" style="9" customWidth="1"/>
    <col min="5" max="5" width="8.85546875" style="9"/>
    <col min="6" max="6" width="14.5703125" style="9" customWidth="1"/>
    <col min="7" max="7" width="8.85546875" style="9"/>
    <col min="8" max="8" width="13.140625" style="9" customWidth="1"/>
    <col min="9" max="9" width="8.85546875" style="9"/>
    <col min="10" max="10" width="13.7109375" style="9" customWidth="1"/>
    <col min="11" max="11" width="8.85546875" style="9"/>
    <col min="12" max="12" width="13.28515625" style="9" customWidth="1"/>
    <col min="15" max="15" width="12.5703125" customWidth="1"/>
    <col min="16" max="16" width="19.5703125" customWidth="1"/>
    <col min="17" max="19" width="16.5703125" customWidth="1"/>
  </cols>
  <sheetData>
    <row r="1" spans="1:19" ht="25.35" customHeight="1" x14ac:dyDescent="0.25">
      <c r="A1" s="21" t="s">
        <v>746</v>
      </c>
      <c r="B1" s="87" t="s">
        <v>4</v>
      </c>
      <c r="C1" s="9" t="s">
        <v>747</v>
      </c>
      <c r="D1" s="11" t="s">
        <v>748</v>
      </c>
      <c r="E1" s="209" t="s">
        <v>749</v>
      </c>
      <c r="F1" s="209"/>
      <c r="G1" s="209" t="s">
        <v>750</v>
      </c>
      <c r="H1" s="209"/>
      <c r="I1" s="209" t="s">
        <v>751</v>
      </c>
      <c r="J1" s="209"/>
      <c r="K1" s="209" t="s">
        <v>752</v>
      </c>
      <c r="L1" s="209"/>
      <c r="M1" s="209" t="s">
        <v>753</v>
      </c>
      <c r="N1" s="209"/>
      <c r="O1" s="135"/>
      <c r="P1" s="208" t="s">
        <v>754</v>
      </c>
      <c r="Q1" s="208"/>
      <c r="R1" s="208"/>
      <c r="S1" s="208"/>
    </row>
    <row r="2" spans="1:19" ht="31.5" customHeight="1" x14ac:dyDescent="0.25">
      <c r="D2" s="12" t="s">
        <v>754</v>
      </c>
      <c r="E2" s="12" t="s">
        <v>754</v>
      </c>
      <c r="F2" s="12" t="s">
        <v>755</v>
      </c>
      <c r="G2" s="12" t="s">
        <v>754</v>
      </c>
      <c r="H2" s="12" t="s">
        <v>755</v>
      </c>
      <c r="I2" s="11" t="s">
        <v>754</v>
      </c>
      <c r="J2" s="12" t="s">
        <v>755</v>
      </c>
      <c r="K2" s="12" t="s">
        <v>754</v>
      </c>
      <c r="L2" s="12" t="s">
        <v>755</v>
      </c>
      <c r="O2" s="135"/>
      <c r="P2" s="148">
        <v>1</v>
      </c>
      <c r="Q2" s="149">
        <v>2</v>
      </c>
      <c r="R2" s="149">
        <v>3</v>
      </c>
      <c r="S2" s="149">
        <v>4</v>
      </c>
    </row>
    <row r="3" spans="1:19" x14ac:dyDescent="0.25">
      <c r="A3" s="203" t="s">
        <v>756</v>
      </c>
      <c r="B3" s="88" t="s">
        <v>19</v>
      </c>
      <c r="C3" s="9" t="s">
        <v>20</v>
      </c>
      <c r="D3" s="9">
        <v>1</v>
      </c>
      <c r="E3" s="9">
        <v>1</v>
      </c>
      <c r="F3" s="9" t="s">
        <v>757</v>
      </c>
      <c r="G3" s="9">
        <v>1</v>
      </c>
      <c r="H3" s="10" t="s">
        <v>758</v>
      </c>
      <c r="I3" s="9">
        <v>1</v>
      </c>
      <c r="J3" s="10" t="s">
        <v>758</v>
      </c>
      <c r="K3" s="9">
        <v>1</v>
      </c>
      <c r="L3" s="9" t="s">
        <v>757</v>
      </c>
      <c r="O3" s="135"/>
      <c r="P3" s="5"/>
      <c r="Q3" s="4"/>
      <c r="R3" s="3"/>
      <c r="S3" s="6"/>
    </row>
    <row r="4" spans="1:19" ht="15.75" thickBot="1" x14ac:dyDescent="0.3">
      <c r="A4" s="203"/>
      <c r="B4" s="88" t="s">
        <v>35</v>
      </c>
      <c r="C4" s="8" t="s">
        <v>36</v>
      </c>
      <c r="D4" s="9">
        <v>1</v>
      </c>
      <c r="E4" s="9">
        <v>1</v>
      </c>
      <c r="F4" s="9" t="s">
        <v>757</v>
      </c>
      <c r="G4" s="9">
        <v>1</v>
      </c>
      <c r="H4" s="10" t="s">
        <v>758</v>
      </c>
      <c r="I4" s="9">
        <v>1</v>
      </c>
      <c r="J4" s="10" t="s">
        <v>758</v>
      </c>
      <c r="K4" s="9">
        <v>1</v>
      </c>
      <c r="L4" s="9" t="s">
        <v>757</v>
      </c>
      <c r="O4" s="135"/>
      <c r="P4" s="135"/>
      <c r="Q4" s="135"/>
      <c r="R4" s="135"/>
      <c r="S4" s="135"/>
    </row>
    <row r="5" spans="1:19" x14ac:dyDescent="0.25">
      <c r="A5" s="203"/>
      <c r="B5" s="88" t="s">
        <v>28</v>
      </c>
      <c r="C5" s="8" t="s">
        <v>29</v>
      </c>
      <c r="H5" s="10"/>
      <c r="J5" s="10"/>
      <c r="O5" s="205" t="s">
        <v>759</v>
      </c>
      <c r="P5" s="144" t="s">
        <v>760</v>
      </c>
      <c r="Q5" s="144" t="s">
        <v>761</v>
      </c>
      <c r="R5" s="144" t="s">
        <v>762</v>
      </c>
      <c r="S5" s="144" t="s">
        <v>763</v>
      </c>
    </row>
    <row r="6" spans="1:19" x14ac:dyDescent="0.25">
      <c r="A6" s="203"/>
      <c r="B6" s="88" t="s">
        <v>31</v>
      </c>
      <c r="C6" s="8" t="s">
        <v>764</v>
      </c>
      <c r="H6" s="10"/>
      <c r="J6" s="10"/>
      <c r="O6" s="206"/>
      <c r="P6" s="145"/>
      <c r="Q6" s="145"/>
      <c r="R6" s="145"/>
      <c r="S6" s="145"/>
    </row>
    <row r="7" spans="1:19" ht="15.75" thickBot="1" x14ac:dyDescent="0.3">
      <c r="A7" s="203"/>
      <c r="C7" s="9" t="s">
        <v>765</v>
      </c>
      <c r="D7" s="9">
        <v>1</v>
      </c>
      <c r="E7" s="9">
        <v>1</v>
      </c>
      <c r="F7" s="9" t="s">
        <v>757</v>
      </c>
      <c r="G7" s="9">
        <v>1</v>
      </c>
      <c r="H7" s="10" t="s">
        <v>758</v>
      </c>
      <c r="I7" s="9">
        <v>1</v>
      </c>
      <c r="J7" s="10" t="s">
        <v>758</v>
      </c>
      <c r="K7" s="9">
        <v>1</v>
      </c>
      <c r="L7" s="9" t="s">
        <v>757</v>
      </c>
      <c r="O7" s="207"/>
      <c r="P7" s="147" t="s">
        <v>766</v>
      </c>
      <c r="Q7" s="147" t="s">
        <v>767</v>
      </c>
      <c r="R7" s="147" t="s">
        <v>768</v>
      </c>
      <c r="S7" s="147" t="s">
        <v>769</v>
      </c>
    </row>
    <row r="8" spans="1:19" ht="33" customHeight="1" thickBot="1" x14ac:dyDescent="0.3">
      <c r="A8" s="203"/>
      <c r="B8" s="87"/>
      <c r="C8" s="9" t="s">
        <v>770</v>
      </c>
      <c r="D8" s="9">
        <v>2</v>
      </c>
      <c r="E8" s="9">
        <v>1</v>
      </c>
      <c r="F8" s="9" t="s">
        <v>757</v>
      </c>
      <c r="G8" s="9">
        <v>1</v>
      </c>
      <c r="H8" s="9" t="s">
        <v>757</v>
      </c>
      <c r="I8" s="9">
        <v>2</v>
      </c>
      <c r="J8" s="10" t="s">
        <v>758</v>
      </c>
      <c r="K8" s="9">
        <v>1</v>
      </c>
      <c r="L8" s="9" t="s">
        <v>757</v>
      </c>
      <c r="O8" s="146" t="s">
        <v>748</v>
      </c>
      <c r="P8" s="147" t="s">
        <v>771</v>
      </c>
      <c r="Q8" s="147" t="s">
        <v>772</v>
      </c>
      <c r="R8" s="147" t="s">
        <v>773</v>
      </c>
      <c r="S8" s="147" t="s">
        <v>774</v>
      </c>
    </row>
    <row r="9" spans="1:19" ht="42.6" customHeight="1" x14ac:dyDescent="0.25">
      <c r="A9" s="203" t="s">
        <v>775</v>
      </c>
      <c r="B9" s="87" t="s">
        <v>51</v>
      </c>
      <c r="C9" s="9" t="s">
        <v>52</v>
      </c>
      <c r="D9" s="9">
        <v>2</v>
      </c>
      <c r="E9" s="9">
        <v>1</v>
      </c>
      <c r="F9" s="9" t="s">
        <v>757</v>
      </c>
      <c r="G9" s="9">
        <v>1</v>
      </c>
      <c r="H9" s="9" t="s">
        <v>757</v>
      </c>
      <c r="I9" s="9">
        <v>2</v>
      </c>
      <c r="J9" s="10" t="s">
        <v>758</v>
      </c>
      <c r="K9" s="9">
        <v>1</v>
      </c>
      <c r="L9" s="9" t="s">
        <v>757</v>
      </c>
      <c r="O9" s="205" t="s">
        <v>749</v>
      </c>
      <c r="P9" s="145" t="s">
        <v>776</v>
      </c>
      <c r="Q9" s="205" t="s">
        <v>777</v>
      </c>
      <c r="R9" s="205" t="s">
        <v>778</v>
      </c>
      <c r="S9" s="205" t="s">
        <v>779</v>
      </c>
    </row>
    <row r="10" spans="1:19" x14ac:dyDescent="0.25">
      <c r="A10" s="203"/>
      <c r="B10" s="87" t="s">
        <v>60</v>
      </c>
      <c r="C10" s="9" t="s">
        <v>61</v>
      </c>
      <c r="D10" s="9">
        <v>1</v>
      </c>
      <c r="E10" s="9">
        <v>1</v>
      </c>
      <c r="F10" s="9" t="s">
        <v>757</v>
      </c>
      <c r="G10" s="9">
        <v>1</v>
      </c>
      <c r="H10" s="10" t="s">
        <v>758</v>
      </c>
      <c r="I10" s="9">
        <v>1</v>
      </c>
      <c r="J10" s="10" t="s">
        <v>758</v>
      </c>
      <c r="K10" s="9">
        <v>1</v>
      </c>
      <c r="L10" s="9" t="s">
        <v>757</v>
      </c>
      <c r="O10" s="206"/>
      <c r="P10" s="145" t="s">
        <v>780</v>
      </c>
      <c r="Q10" s="206"/>
      <c r="R10" s="206"/>
      <c r="S10" s="206"/>
    </row>
    <row r="11" spans="1:19" ht="15.75" thickBot="1" x14ac:dyDescent="0.3">
      <c r="A11" s="203"/>
      <c r="B11" s="88" t="s">
        <v>67</v>
      </c>
      <c r="C11" s="9" t="s">
        <v>68</v>
      </c>
      <c r="H11" s="10"/>
      <c r="J11" s="10"/>
      <c r="M11">
        <v>3</v>
      </c>
      <c r="O11" s="207"/>
      <c r="P11" s="147" t="s">
        <v>781</v>
      </c>
      <c r="Q11" s="207"/>
      <c r="R11" s="207"/>
      <c r="S11" s="207"/>
    </row>
    <row r="12" spans="1:19" ht="30.75" thickBot="1" x14ac:dyDescent="0.3">
      <c r="A12" s="203" t="s">
        <v>794</v>
      </c>
      <c r="B12" t="s">
        <v>92</v>
      </c>
      <c r="C12" s="9" t="s">
        <v>93</v>
      </c>
      <c r="O12" s="146" t="s">
        <v>782</v>
      </c>
      <c r="P12" s="147" t="s">
        <v>783</v>
      </c>
      <c r="Q12" s="147" t="s">
        <v>784</v>
      </c>
      <c r="R12" s="147" t="s">
        <v>785</v>
      </c>
      <c r="S12" s="147" t="s">
        <v>786</v>
      </c>
    </row>
    <row r="13" spans="1:19" ht="45.75" thickBot="1" x14ac:dyDescent="0.3">
      <c r="A13" s="203"/>
      <c r="B13" s="87"/>
      <c r="C13" s="9" t="s">
        <v>7</v>
      </c>
      <c r="D13" s="9">
        <v>1</v>
      </c>
      <c r="E13" s="9">
        <v>4</v>
      </c>
      <c r="F13" s="9" t="s">
        <v>757</v>
      </c>
      <c r="G13" s="9">
        <v>1</v>
      </c>
      <c r="H13" s="10" t="s">
        <v>758</v>
      </c>
      <c r="I13" s="9">
        <v>1</v>
      </c>
      <c r="J13" s="10" t="s">
        <v>758</v>
      </c>
      <c r="K13" s="9">
        <v>1</v>
      </c>
      <c r="L13" s="9" t="s">
        <v>757</v>
      </c>
      <c r="O13" s="146" t="s">
        <v>751</v>
      </c>
      <c r="P13" s="147" t="s">
        <v>64</v>
      </c>
      <c r="Q13" s="147" t="s">
        <v>787</v>
      </c>
      <c r="R13" s="147" t="s">
        <v>788</v>
      </c>
      <c r="S13" s="147" t="s">
        <v>789</v>
      </c>
    </row>
    <row r="14" spans="1:19" ht="60.75" thickBot="1" x14ac:dyDescent="0.3">
      <c r="A14" s="203"/>
      <c r="B14" s="87"/>
      <c r="C14" s="9" t="s">
        <v>795</v>
      </c>
      <c r="D14" s="9">
        <v>1</v>
      </c>
      <c r="E14" s="9">
        <v>1</v>
      </c>
      <c r="F14" s="10" t="s">
        <v>758</v>
      </c>
      <c r="G14" s="9">
        <v>2</v>
      </c>
      <c r="H14" s="10" t="s">
        <v>758</v>
      </c>
      <c r="I14" s="9">
        <v>2</v>
      </c>
      <c r="J14" s="10" t="s">
        <v>758</v>
      </c>
      <c r="K14" s="9">
        <v>1</v>
      </c>
      <c r="L14" s="9" t="s">
        <v>757</v>
      </c>
      <c r="O14" s="146" t="s">
        <v>752</v>
      </c>
      <c r="P14" s="147" t="s">
        <v>790</v>
      </c>
      <c r="Q14" s="147" t="s">
        <v>791</v>
      </c>
      <c r="R14" s="147" t="s">
        <v>792</v>
      </c>
      <c r="S14" s="147" t="s">
        <v>793</v>
      </c>
    </row>
    <row r="15" spans="1:19" x14ac:dyDescent="0.25">
      <c r="A15" s="203"/>
      <c r="B15" t="s">
        <v>94</v>
      </c>
      <c r="C15" s="9" t="s">
        <v>95</v>
      </c>
    </row>
    <row r="16" spans="1:19" x14ac:dyDescent="0.25">
      <c r="A16" s="203"/>
      <c r="B16" s="87"/>
      <c r="C16" s="9" t="s">
        <v>7</v>
      </c>
      <c r="D16" s="9">
        <v>1</v>
      </c>
      <c r="E16" s="9">
        <v>4</v>
      </c>
      <c r="F16" s="9" t="s">
        <v>757</v>
      </c>
      <c r="G16" s="9">
        <v>1</v>
      </c>
      <c r="H16" s="10" t="s">
        <v>758</v>
      </c>
      <c r="I16" s="9">
        <v>1</v>
      </c>
      <c r="J16" s="10" t="s">
        <v>758</v>
      </c>
      <c r="K16" s="9">
        <v>1</v>
      </c>
      <c r="L16" s="9" t="s">
        <v>757</v>
      </c>
    </row>
    <row r="17" spans="1:12" x14ac:dyDescent="0.25">
      <c r="A17" s="203"/>
      <c r="B17" s="87"/>
      <c r="C17" s="9" t="s">
        <v>795</v>
      </c>
      <c r="D17" s="9">
        <v>1</v>
      </c>
      <c r="E17" s="9">
        <v>1</v>
      </c>
      <c r="F17" s="10" t="s">
        <v>758</v>
      </c>
      <c r="G17" s="9">
        <v>2</v>
      </c>
      <c r="H17" s="10" t="s">
        <v>758</v>
      </c>
      <c r="I17" s="9">
        <v>2</v>
      </c>
      <c r="J17" s="10" t="s">
        <v>758</v>
      </c>
      <c r="K17" s="9">
        <v>1</v>
      </c>
      <c r="L17" s="9" t="s">
        <v>757</v>
      </c>
    </row>
    <row r="18" spans="1:12" x14ac:dyDescent="0.25">
      <c r="A18" s="203"/>
      <c r="B18" t="s">
        <v>96</v>
      </c>
      <c r="C18" s="9" t="s">
        <v>97</v>
      </c>
    </row>
    <row r="19" spans="1:12" x14ac:dyDescent="0.25">
      <c r="A19" s="203"/>
      <c r="B19" s="87"/>
      <c r="C19" s="9" t="s">
        <v>7</v>
      </c>
      <c r="D19" s="9">
        <v>1</v>
      </c>
      <c r="E19" s="9">
        <v>4</v>
      </c>
      <c r="F19" s="9" t="s">
        <v>757</v>
      </c>
      <c r="G19" s="9">
        <v>1</v>
      </c>
      <c r="H19" s="10" t="s">
        <v>758</v>
      </c>
      <c r="I19" s="9">
        <v>1</v>
      </c>
      <c r="J19" s="10" t="s">
        <v>758</v>
      </c>
      <c r="K19" s="9">
        <v>1</v>
      </c>
      <c r="L19" s="9" t="s">
        <v>757</v>
      </c>
    </row>
    <row r="20" spans="1:12" x14ac:dyDescent="0.25">
      <c r="A20" s="203"/>
      <c r="B20" s="87"/>
      <c r="C20" s="9" t="s">
        <v>795</v>
      </c>
      <c r="D20" s="9">
        <v>1</v>
      </c>
      <c r="E20" s="9">
        <v>1</v>
      </c>
      <c r="F20" s="10" t="s">
        <v>758</v>
      </c>
      <c r="G20" s="9">
        <v>2</v>
      </c>
      <c r="H20" s="10" t="s">
        <v>758</v>
      </c>
      <c r="I20" s="9">
        <v>2</v>
      </c>
      <c r="J20" s="10" t="s">
        <v>758</v>
      </c>
      <c r="K20" s="9">
        <v>1</v>
      </c>
      <c r="L20" s="9" t="s">
        <v>757</v>
      </c>
    </row>
    <row r="21" spans="1:12" x14ac:dyDescent="0.25">
      <c r="A21" s="203"/>
      <c r="B21" t="s">
        <v>98</v>
      </c>
      <c r="C21" s="9" t="s">
        <v>99</v>
      </c>
    </row>
    <row r="22" spans="1:12" x14ac:dyDescent="0.25">
      <c r="A22" s="203"/>
      <c r="B22" s="87"/>
      <c r="C22" s="9" t="s">
        <v>7</v>
      </c>
      <c r="D22" s="9">
        <v>1</v>
      </c>
      <c r="E22" s="9">
        <v>4</v>
      </c>
      <c r="F22" s="9" t="s">
        <v>757</v>
      </c>
      <c r="G22" s="9">
        <v>1</v>
      </c>
      <c r="H22" s="10" t="s">
        <v>758</v>
      </c>
      <c r="I22" s="9">
        <v>1</v>
      </c>
      <c r="J22" s="10" t="s">
        <v>758</v>
      </c>
      <c r="K22" s="9">
        <v>1</v>
      </c>
      <c r="L22" s="9" t="s">
        <v>757</v>
      </c>
    </row>
    <row r="23" spans="1:12" x14ac:dyDescent="0.25">
      <c r="A23" s="203"/>
      <c r="B23" s="87"/>
      <c r="C23" s="9" t="s">
        <v>795</v>
      </c>
      <c r="D23" s="9">
        <v>1</v>
      </c>
      <c r="E23" s="9">
        <v>1</v>
      </c>
      <c r="F23" s="10" t="s">
        <v>758</v>
      </c>
      <c r="G23" s="9">
        <v>2</v>
      </c>
      <c r="H23" s="10" t="s">
        <v>758</v>
      </c>
      <c r="I23" s="9">
        <v>2</v>
      </c>
      <c r="J23" s="10" t="s">
        <v>758</v>
      </c>
      <c r="K23" s="9">
        <v>1</v>
      </c>
      <c r="L23" s="9" t="s">
        <v>757</v>
      </c>
    </row>
    <row r="24" spans="1:12" x14ac:dyDescent="0.25">
      <c r="A24" s="203"/>
      <c r="B24" t="s">
        <v>137</v>
      </c>
      <c r="C24" s="9" t="s">
        <v>138</v>
      </c>
    </row>
    <row r="25" spans="1:12" x14ac:dyDescent="0.25">
      <c r="A25" s="203"/>
      <c r="B25" s="87"/>
      <c r="C25" s="9" t="s">
        <v>7</v>
      </c>
      <c r="D25" s="9">
        <v>1</v>
      </c>
      <c r="E25" s="9">
        <v>3</v>
      </c>
      <c r="F25" s="9" t="s">
        <v>757</v>
      </c>
      <c r="G25" s="9">
        <v>1</v>
      </c>
      <c r="H25" s="10" t="s">
        <v>758</v>
      </c>
      <c r="I25" s="9">
        <v>1</v>
      </c>
      <c r="J25" s="10" t="s">
        <v>758</v>
      </c>
      <c r="K25" s="9">
        <v>1</v>
      </c>
      <c r="L25" s="9" t="s">
        <v>757</v>
      </c>
    </row>
    <row r="26" spans="1:12" x14ac:dyDescent="0.25">
      <c r="A26" s="203"/>
      <c r="B26" s="87"/>
      <c r="C26" s="9" t="s">
        <v>795</v>
      </c>
      <c r="D26" s="9">
        <v>1</v>
      </c>
      <c r="E26" s="9">
        <v>1</v>
      </c>
      <c r="F26" s="10" t="s">
        <v>758</v>
      </c>
      <c r="G26" s="9">
        <v>2</v>
      </c>
      <c r="H26" s="10" t="s">
        <v>758</v>
      </c>
      <c r="I26" s="9">
        <v>2</v>
      </c>
      <c r="J26" s="10" t="s">
        <v>758</v>
      </c>
      <c r="K26" s="9">
        <v>1</v>
      </c>
      <c r="L26" s="9" t="s">
        <v>757</v>
      </c>
    </row>
    <row r="27" spans="1:12" x14ac:dyDescent="0.25">
      <c r="A27" s="203"/>
      <c r="B27" t="s">
        <v>139</v>
      </c>
      <c r="C27" s="9" t="s">
        <v>140</v>
      </c>
    </row>
    <row r="28" spans="1:12" x14ac:dyDescent="0.25">
      <c r="A28" s="203"/>
      <c r="B28" s="87"/>
      <c r="C28" s="9" t="s">
        <v>7</v>
      </c>
      <c r="D28" s="9">
        <v>1</v>
      </c>
      <c r="E28" s="9">
        <v>3</v>
      </c>
      <c r="F28" s="9" t="s">
        <v>757</v>
      </c>
      <c r="G28" s="9">
        <v>1</v>
      </c>
      <c r="H28" s="10" t="s">
        <v>758</v>
      </c>
      <c r="I28" s="9">
        <v>1</v>
      </c>
      <c r="J28" s="10" t="s">
        <v>758</v>
      </c>
      <c r="K28" s="9">
        <v>1</v>
      </c>
      <c r="L28" s="9" t="s">
        <v>757</v>
      </c>
    </row>
    <row r="29" spans="1:12" x14ac:dyDescent="0.25">
      <c r="A29" s="203"/>
      <c r="B29" s="87"/>
      <c r="C29" s="9" t="s">
        <v>795</v>
      </c>
      <c r="D29" s="9">
        <v>1</v>
      </c>
      <c r="E29" s="9">
        <v>1</v>
      </c>
      <c r="F29" s="10" t="s">
        <v>758</v>
      </c>
      <c r="G29" s="9">
        <v>2</v>
      </c>
      <c r="H29" s="10" t="s">
        <v>758</v>
      </c>
      <c r="I29" s="9">
        <v>2</v>
      </c>
      <c r="J29" s="10" t="s">
        <v>758</v>
      </c>
      <c r="K29" s="9">
        <v>1</v>
      </c>
      <c r="L29" s="9" t="s">
        <v>757</v>
      </c>
    </row>
    <row r="30" spans="1:12" x14ac:dyDescent="0.25">
      <c r="A30" s="203"/>
      <c r="B30" t="s">
        <v>141</v>
      </c>
      <c r="C30" s="9" t="s">
        <v>142</v>
      </c>
    </row>
    <row r="31" spans="1:12" x14ac:dyDescent="0.25">
      <c r="A31" s="203"/>
      <c r="B31" s="87"/>
      <c r="C31" s="9" t="s">
        <v>7</v>
      </c>
      <c r="D31" s="9">
        <v>1</v>
      </c>
      <c r="E31" s="9">
        <v>3</v>
      </c>
      <c r="F31" s="9" t="s">
        <v>757</v>
      </c>
      <c r="G31" s="9">
        <v>1</v>
      </c>
      <c r="H31" s="10" t="s">
        <v>758</v>
      </c>
      <c r="I31" s="9">
        <v>1</v>
      </c>
      <c r="J31" s="10" t="s">
        <v>758</v>
      </c>
      <c r="K31" s="9">
        <v>1</v>
      </c>
      <c r="L31" s="9" t="s">
        <v>757</v>
      </c>
    </row>
    <row r="32" spans="1:12" x14ac:dyDescent="0.25">
      <c r="A32" s="203"/>
      <c r="B32" s="87"/>
      <c r="C32" s="9" t="s">
        <v>795</v>
      </c>
      <c r="D32" s="9">
        <v>1</v>
      </c>
      <c r="E32" s="9">
        <v>1</v>
      </c>
      <c r="F32" s="10" t="s">
        <v>758</v>
      </c>
      <c r="G32" s="9">
        <v>2</v>
      </c>
      <c r="H32" s="10" t="s">
        <v>758</v>
      </c>
      <c r="I32" s="9">
        <v>2</v>
      </c>
      <c r="J32" s="10" t="s">
        <v>758</v>
      </c>
      <c r="K32" s="9">
        <v>1</v>
      </c>
      <c r="L32" s="9" t="s">
        <v>757</v>
      </c>
    </row>
    <row r="33" spans="1:12" x14ac:dyDescent="0.25">
      <c r="A33" s="203"/>
      <c r="B33" t="s">
        <v>143</v>
      </c>
      <c r="C33" s="9" t="s">
        <v>144</v>
      </c>
    </row>
    <row r="34" spans="1:12" x14ac:dyDescent="0.25">
      <c r="A34" s="203"/>
      <c r="B34" s="87"/>
      <c r="C34" s="9" t="s">
        <v>7</v>
      </c>
      <c r="D34" s="9">
        <v>1</v>
      </c>
      <c r="E34" s="9">
        <v>3</v>
      </c>
      <c r="F34" s="9" t="s">
        <v>757</v>
      </c>
      <c r="G34" s="9">
        <v>1</v>
      </c>
      <c r="H34" s="10" t="s">
        <v>758</v>
      </c>
      <c r="I34" s="9">
        <v>1</v>
      </c>
      <c r="J34" s="10" t="s">
        <v>758</v>
      </c>
      <c r="K34" s="9">
        <v>1</v>
      </c>
      <c r="L34" s="9" t="s">
        <v>757</v>
      </c>
    </row>
    <row r="35" spans="1:12" x14ac:dyDescent="0.25">
      <c r="A35" s="203"/>
      <c r="B35" s="87"/>
      <c r="C35" s="9" t="s">
        <v>795</v>
      </c>
      <c r="D35" s="9">
        <v>1</v>
      </c>
      <c r="E35" s="9">
        <v>1</v>
      </c>
      <c r="F35" s="10" t="s">
        <v>758</v>
      </c>
      <c r="G35" s="9">
        <v>2</v>
      </c>
      <c r="H35" s="10" t="s">
        <v>758</v>
      </c>
      <c r="I35" s="9">
        <v>2</v>
      </c>
      <c r="J35" s="10" t="s">
        <v>758</v>
      </c>
      <c r="K35" s="9">
        <v>1</v>
      </c>
      <c r="L35" s="9" t="s">
        <v>757</v>
      </c>
    </row>
    <row r="36" spans="1:12" x14ac:dyDescent="0.25">
      <c r="A36" s="203"/>
      <c r="B36" t="s">
        <v>78</v>
      </c>
      <c r="C36" s="9" t="s">
        <v>796</v>
      </c>
    </row>
    <row r="37" spans="1:12" x14ac:dyDescent="0.25">
      <c r="A37" s="203"/>
      <c r="B37" s="87"/>
      <c r="C37" s="9" t="s">
        <v>7</v>
      </c>
      <c r="D37" s="9">
        <v>1</v>
      </c>
      <c r="E37" s="9">
        <v>3</v>
      </c>
      <c r="F37" s="9" t="s">
        <v>757</v>
      </c>
      <c r="G37" s="9">
        <v>1</v>
      </c>
      <c r="H37" s="10" t="s">
        <v>758</v>
      </c>
      <c r="I37" s="9">
        <v>1</v>
      </c>
      <c r="J37" s="10" t="s">
        <v>758</v>
      </c>
      <c r="K37" s="9">
        <v>1</v>
      </c>
      <c r="L37" s="9" t="s">
        <v>757</v>
      </c>
    </row>
    <row r="38" spans="1:12" x14ac:dyDescent="0.25">
      <c r="A38" s="203"/>
      <c r="B38" s="87"/>
      <c r="C38" s="9" t="s">
        <v>795</v>
      </c>
      <c r="D38" s="9">
        <v>1</v>
      </c>
      <c r="E38" s="9">
        <v>1</v>
      </c>
      <c r="F38" s="10" t="s">
        <v>758</v>
      </c>
      <c r="G38" s="9">
        <v>2</v>
      </c>
      <c r="H38" s="10" t="s">
        <v>758</v>
      </c>
      <c r="I38" s="9">
        <v>2</v>
      </c>
      <c r="J38" s="10" t="s">
        <v>758</v>
      </c>
      <c r="K38" s="9">
        <v>1</v>
      </c>
      <c r="L38" s="9" t="s">
        <v>757</v>
      </c>
    </row>
    <row r="39" spans="1:12" x14ac:dyDescent="0.25">
      <c r="A39" s="203"/>
      <c r="B39" s="87"/>
      <c r="C39" s="9" t="s">
        <v>797</v>
      </c>
      <c r="D39" s="9">
        <v>1</v>
      </c>
      <c r="E39" s="9">
        <v>1</v>
      </c>
      <c r="F39" s="10" t="s">
        <v>758</v>
      </c>
      <c r="G39" s="9">
        <v>1</v>
      </c>
      <c r="H39" s="10" t="s">
        <v>758</v>
      </c>
      <c r="I39" s="9">
        <v>2</v>
      </c>
      <c r="J39" s="9" t="s">
        <v>757</v>
      </c>
      <c r="K39" s="9">
        <v>1</v>
      </c>
      <c r="L39" s="9" t="s">
        <v>757</v>
      </c>
    </row>
    <row r="40" spans="1:12" x14ac:dyDescent="0.25">
      <c r="A40" s="203"/>
      <c r="B40" t="s">
        <v>82</v>
      </c>
      <c r="C40" s="9" t="s">
        <v>83</v>
      </c>
    </row>
    <row r="41" spans="1:12" x14ac:dyDescent="0.25">
      <c r="A41" s="203"/>
      <c r="B41" s="87"/>
      <c r="C41" s="9" t="s">
        <v>7</v>
      </c>
      <c r="D41" s="9">
        <v>1</v>
      </c>
      <c r="E41" s="9">
        <v>3</v>
      </c>
      <c r="F41" s="9" t="s">
        <v>757</v>
      </c>
      <c r="G41" s="9">
        <v>1</v>
      </c>
      <c r="H41" s="10" t="s">
        <v>758</v>
      </c>
      <c r="I41" s="9">
        <v>1</v>
      </c>
      <c r="J41" s="10" t="s">
        <v>758</v>
      </c>
      <c r="K41" s="9">
        <v>1</v>
      </c>
      <c r="L41" s="9" t="s">
        <v>757</v>
      </c>
    </row>
    <row r="42" spans="1:12" x14ac:dyDescent="0.25">
      <c r="A42" s="203"/>
      <c r="B42" s="87"/>
      <c r="C42" s="9" t="s">
        <v>795</v>
      </c>
      <c r="D42" s="9">
        <v>1</v>
      </c>
      <c r="E42" s="9">
        <v>1</v>
      </c>
      <c r="F42" s="10" t="s">
        <v>758</v>
      </c>
      <c r="G42" s="9">
        <v>2</v>
      </c>
      <c r="H42" s="10" t="s">
        <v>758</v>
      </c>
      <c r="I42" s="9">
        <v>2</v>
      </c>
      <c r="J42" s="10" t="s">
        <v>758</v>
      </c>
      <c r="K42" s="9">
        <v>1</v>
      </c>
      <c r="L42" s="9" t="s">
        <v>757</v>
      </c>
    </row>
    <row r="43" spans="1:12" x14ac:dyDescent="0.25">
      <c r="A43" s="203"/>
      <c r="B43" s="87"/>
      <c r="C43" s="9" t="s">
        <v>797</v>
      </c>
      <c r="D43" s="9">
        <v>1</v>
      </c>
      <c r="E43" s="9">
        <v>1</v>
      </c>
      <c r="F43" s="10" t="s">
        <v>758</v>
      </c>
      <c r="G43" s="9">
        <v>1</v>
      </c>
      <c r="H43" s="10" t="s">
        <v>758</v>
      </c>
      <c r="I43" s="9">
        <v>2</v>
      </c>
      <c r="J43" s="9" t="s">
        <v>757</v>
      </c>
      <c r="K43" s="9">
        <v>1</v>
      </c>
      <c r="L43" s="9" t="s">
        <v>757</v>
      </c>
    </row>
    <row r="44" spans="1:12" x14ac:dyDescent="0.25">
      <c r="A44" s="203"/>
      <c r="B44" t="s">
        <v>84</v>
      </c>
      <c r="C44" s="9" t="s">
        <v>85</v>
      </c>
    </row>
    <row r="45" spans="1:12" x14ac:dyDescent="0.25">
      <c r="A45" s="203"/>
      <c r="B45" s="87"/>
      <c r="C45" s="9" t="s">
        <v>7</v>
      </c>
      <c r="D45" s="9">
        <v>1</v>
      </c>
      <c r="E45" s="9">
        <v>3</v>
      </c>
      <c r="F45" s="9" t="s">
        <v>757</v>
      </c>
      <c r="G45" s="9">
        <v>1</v>
      </c>
      <c r="H45" s="10" t="s">
        <v>758</v>
      </c>
      <c r="I45" s="9">
        <v>1</v>
      </c>
      <c r="J45" s="10" t="s">
        <v>758</v>
      </c>
      <c r="K45" s="9">
        <v>1</v>
      </c>
      <c r="L45" s="9" t="s">
        <v>757</v>
      </c>
    </row>
    <row r="46" spans="1:12" x14ac:dyDescent="0.25">
      <c r="A46" s="203"/>
      <c r="B46" s="87"/>
      <c r="C46" s="9" t="s">
        <v>795</v>
      </c>
      <c r="D46" s="9">
        <v>1</v>
      </c>
      <c r="E46" s="9">
        <v>1</v>
      </c>
      <c r="F46" s="10" t="s">
        <v>758</v>
      </c>
      <c r="G46" s="9">
        <v>2</v>
      </c>
      <c r="H46" s="10" t="s">
        <v>758</v>
      </c>
      <c r="I46" s="9">
        <v>2</v>
      </c>
      <c r="J46" s="10" t="s">
        <v>758</v>
      </c>
      <c r="K46" s="9">
        <v>1</v>
      </c>
      <c r="L46" s="9" t="s">
        <v>757</v>
      </c>
    </row>
    <row r="47" spans="1:12" x14ac:dyDescent="0.25">
      <c r="A47" s="203"/>
      <c r="B47" s="87"/>
      <c r="C47" s="9" t="s">
        <v>797</v>
      </c>
      <c r="D47" s="9">
        <v>1</v>
      </c>
      <c r="E47" s="9">
        <v>1</v>
      </c>
      <c r="F47" s="10" t="s">
        <v>758</v>
      </c>
      <c r="G47" s="9">
        <v>1</v>
      </c>
      <c r="H47" s="10" t="s">
        <v>758</v>
      </c>
      <c r="I47" s="9">
        <v>2</v>
      </c>
      <c r="J47" s="9" t="s">
        <v>757</v>
      </c>
      <c r="K47" s="9">
        <v>1</v>
      </c>
      <c r="L47" s="9" t="s">
        <v>757</v>
      </c>
    </row>
    <row r="48" spans="1:12" x14ac:dyDescent="0.25">
      <c r="A48" s="203"/>
      <c r="B48" t="s">
        <v>86</v>
      </c>
      <c r="C48" s="9" t="s">
        <v>87</v>
      </c>
    </row>
    <row r="49" spans="1:12" x14ac:dyDescent="0.25">
      <c r="A49" s="203"/>
      <c r="B49" s="87"/>
      <c r="C49" s="9" t="s">
        <v>7</v>
      </c>
      <c r="D49" s="9">
        <v>1</v>
      </c>
      <c r="E49" s="9">
        <v>3</v>
      </c>
      <c r="F49" s="9" t="s">
        <v>757</v>
      </c>
      <c r="G49" s="9">
        <v>1</v>
      </c>
      <c r="H49" s="10" t="s">
        <v>758</v>
      </c>
      <c r="I49" s="9">
        <v>1</v>
      </c>
      <c r="J49" s="10" t="s">
        <v>758</v>
      </c>
      <c r="K49" s="9">
        <v>1</v>
      </c>
      <c r="L49" s="9" t="s">
        <v>757</v>
      </c>
    </row>
    <row r="50" spans="1:12" x14ac:dyDescent="0.25">
      <c r="A50" s="203"/>
      <c r="B50" s="87"/>
      <c r="C50" s="9" t="s">
        <v>795</v>
      </c>
      <c r="D50" s="9">
        <v>1</v>
      </c>
      <c r="E50" s="9">
        <v>1</v>
      </c>
      <c r="F50" s="10" t="s">
        <v>758</v>
      </c>
      <c r="G50" s="9">
        <v>2</v>
      </c>
      <c r="H50" s="10" t="s">
        <v>758</v>
      </c>
      <c r="I50" s="9">
        <v>2</v>
      </c>
      <c r="J50" s="10" t="s">
        <v>758</v>
      </c>
      <c r="K50" s="9">
        <v>1</v>
      </c>
      <c r="L50" s="9" t="s">
        <v>757</v>
      </c>
    </row>
    <row r="51" spans="1:12" x14ac:dyDescent="0.25">
      <c r="A51" s="203"/>
      <c r="B51" s="87"/>
      <c r="C51" s="9" t="s">
        <v>797</v>
      </c>
      <c r="D51" s="9">
        <v>1</v>
      </c>
      <c r="E51" s="9">
        <v>1</v>
      </c>
      <c r="F51" s="10" t="s">
        <v>758</v>
      </c>
      <c r="G51" s="9">
        <v>1</v>
      </c>
      <c r="H51" s="10" t="s">
        <v>758</v>
      </c>
      <c r="I51" s="9">
        <v>2</v>
      </c>
      <c r="J51" s="9" t="s">
        <v>757</v>
      </c>
      <c r="K51" s="9">
        <v>1</v>
      </c>
      <c r="L51" s="9" t="s">
        <v>757</v>
      </c>
    </row>
    <row r="52" spans="1:12" x14ac:dyDescent="0.25">
      <c r="A52" s="204" t="s">
        <v>798</v>
      </c>
      <c r="B52" t="s">
        <v>165</v>
      </c>
      <c r="C52" s="90" t="s">
        <v>166</v>
      </c>
    </row>
    <row r="53" spans="1:12" x14ac:dyDescent="0.25">
      <c r="A53" s="204"/>
      <c r="B53" s="89"/>
      <c r="C53" s="9" t="s">
        <v>799</v>
      </c>
      <c r="D53" s="9">
        <v>1</v>
      </c>
      <c r="E53" s="9">
        <v>3</v>
      </c>
      <c r="F53" s="9" t="s">
        <v>757</v>
      </c>
      <c r="G53" s="9">
        <v>1</v>
      </c>
      <c r="H53" s="10" t="s">
        <v>758</v>
      </c>
      <c r="I53" s="9">
        <v>1</v>
      </c>
      <c r="J53" s="10" t="s">
        <v>758</v>
      </c>
      <c r="K53" s="9">
        <v>2</v>
      </c>
      <c r="L53" s="9" t="s">
        <v>757</v>
      </c>
    </row>
    <row r="54" spans="1:12" x14ac:dyDescent="0.25">
      <c r="A54" s="204"/>
      <c r="B54" s="89"/>
      <c r="C54" s="9" t="s">
        <v>800</v>
      </c>
      <c r="D54" s="9">
        <v>1</v>
      </c>
      <c r="E54" s="9">
        <v>1</v>
      </c>
      <c r="F54" s="10" t="s">
        <v>758</v>
      </c>
      <c r="G54" s="9">
        <v>2</v>
      </c>
      <c r="H54" s="10" t="s">
        <v>758</v>
      </c>
      <c r="I54" s="9">
        <v>2</v>
      </c>
      <c r="J54" s="9" t="s">
        <v>801</v>
      </c>
      <c r="K54" s="9">
        <v>1</v>
      </c>
      <c r="L54" s="9" t="s">
        <v>757</v>
      </c>
    </row>
    <row r="55" spans="1:12" x14ac:dyDescent="0.25">
      <c r="A55" s="204"/>
      <c r="B55" s="89"/>
      <c r="C55" s="9" t="s">
        <v>795</v>
      </c>
      <c r="D55" s="9">
        <v>1</v>
      </c>
      <c r="E55" s="9">
        <v>1</v>
      </c>
      <c r="F55" s="10" t="s">
        <v>758</v>
      </c>
      <c r="G55" s="9">
        <v>2</v>
      </c>
      <c r="H55" s="10" t="s">
        <v>758</v>
      </c>
      <c r="I55" s="9">
        <v>2</v>
      </c>
      <c r="J55" s="9" t="s">
        <v>801</v>
      </c>
      <c r="K55" s="9">
        <v>1</v>
      </c>
      <c r="L55" s="9" t="s">
        <v>757</v>
      </c>
    </row>
    <row r="56" spans="1:12" x14ac:dyDescent="0.25">
      <c r="A56" s="204"/>
      <c r="B56" t="s">
        <v>168</v>
      </c>
      <c r="C56" s="90" t="s">
        <v>169</v>
      </c>
    </row>
    <row r="57" spans="1:12" x14ac:dyDescent="0.25">
      <c r="A57" s="204"/>
      <c r="B57" s="89"/>
      <c r="C57" s="9" t="s">
        <v>799</v>
      </c>
      <c r="D57" s="9">
        <v>1</v>
      </c>
      <c r="E57" s="9">
        <v>3</v>
      </c>
      <c r="F57" s="9" t="s">
        <v>757</v>
      </c>
      <c r="G57" s="9">
        <v>1</v>
      </c>
      <c r="H57" s="10" t="s">
        <v>758</v>
      </c>
      <c r="I57" s="9">
        <v>1</v>
      </c>
      <c r="J57" s="10" t="s">
        <v>758</v>
      </c>
      <c r="K57" s="9">
        <v>2</v>
      </c>
      <c r="L57" s="9" t="s">
        <v>757</v>
      </c>
    </row>
    <row r="58" spans="1:12" x14ac:dyDescent="0.25">
      <c r="A58" s="204"/>
      <c r="B58" s="89"/>
      <c r="C58" s="9" t="s">
        <v>800</v>
      </c>
      <c r="D58" s="9">
        <v>1</v>
      </c>
      <c r="E58" s="9">
        <v>1</v>
      </c>
      <c r="F58" s="10" t="s">
        <v>758</v>
      </c>
      <c r="G58" s="9">
        <v>2</v>
      </c>
      <c r="H58" s="10" t="s">
        <v>758</v>
      </c>
      <c r="I58" s="9">
        <v>2</v>
      </c>
      <c r="J58" s="9" t="s">
        <v>801</v>
      </c>
      <c r="K58" s="9">
        <v>1</v>
      </c>
      <c r="L58" s="9" t="s">
        <v>757</v>
      </c>
    </row>
    <row r="59" spans="1:12" x14ac:dyDescent="0.25">
      <c r="A59" s="204"/>
      <c r="B59" s="89"/>
      <c r="C59" s="9" t="s">
        <v>795</v>
      </c>
      <c r="D59" s="9">
        <v>1</v>
      </c>
      <c r="E59" s="9">
        <v>1</v>
      </c>
      <c r="F59" s="10" t="s">
        <v>758</v>
      </c>
      <c r="G59" s="9">
        <v>2</v>
      </c>
      <c r="H59" s="10" t="s">
        <v>758</v>
      </c>
      <c r="I59" s="9">
        <v>2</v>
      </c>
      <c r="J59" s="9" t="s">
        <v>801</v>
      </c>
      <c r="K59" s="9">
        <v>1</v>
      </c>
      <c r="L59" s="9" t="s">
        <v>757</v>
      </c>
    </row>
    <row r="60" spans="1:12" x14ac:dyDescent="0.25">
      <c r="A60" s="204"/>
      <c r="B60" t="s">
        <v>170</v>
      </c>
      <c r="C60" s="90" t="s">
        <v>171</v>
      </c>
    </row>
    <row r="61" spans="1:12" x14ac:dyDescent="0.25">
      <c r="A61" s="204"/>
      <c r="B61" s="89"/>
      <c r="C61" s="9" t="s">
        <v>799</v>
      </c>
      <c r="D61" s="9">
        <v>1</v>
      </c>
      <c r="E61" s="9">
        <v>3</v>
      </c>
      <c r="F61" s="9" t="s">
        <v>757</v>
      </c>
      <c r="G61" s="9">
        <v>1</v>
      </c>
      <c r="H61" s="10" t="s">
        <v>758</v>
      </c>
      <c r="I61" s="9">
        <v>1</v>
      </c>
      <c r="J61" s="10" t="s">
        <v>758</v>
      </c>
      <c r="K61" s="9">
        <v>2</v>
      </c>
      <c r="L61" s="9" t="s">
        <v>757</v>
      </c>
    </row>
    <row r="62" spans="1:12" x14ac:dyDescent="0.25">
      <c r="A62" s="204"/>
      <c r="B62" s="89"/>
      <c r="C62" s="9" t="s">
        <v>800</v>
      </c>
      <c r="D62" s="9">
        <v>1</v>
      </c>
      <c r="E62" s="9">
        <v>1</v>
      </c>
      <c r="F62" s="10" t="s">
        <v>758</v>
      </c>
      <c r="G62" s="9">
        <v>2</v>
      </c>
      <c r="H62" s="10" t="s">
        <v>758</v>
      </c>
      <c r="I62" s="9">
        <v>2</v>
      </c>
      <c r="J62" s="9" t="s">
        <v>801</v>
      </c>
      <c r="K62" s="9">
        <v>1</v>
      </c>
      <c r="L62" s="9" t="s">
        <v>757</v>
      </c>
    </row>
    <row r="63" spans="1:12" x14ac:dyDescent="0.25">
      <c r="A63" s="204"/>
      <c r="B63" s="89"/>
      <c r="C63" s="9" t="s">
        <v>795</v>
      </c>
      <c r="D63" s="9">
        <v>1</v>
      </c>
      <c r="E63" s="9">
        <v>1</v>
      </c>
      <c r="F63" s="10" t="s">
        <v>758</v>
      </c>
      <c r="G63" s="9">
        <v>2</v>
      </c>
      <c r="H63" s="10" t="s">
        <v>758</v>
      </c>
      <c r="I63" s="9">
        <v>2</v>
      </c>
      <c r="J63" s="9" t="s">
        <v>801</v>
      </c>
      <c r="K63" s="9">
        <v>1</v>
      </c>
      <c r="L63" s="9" t="s">
        <v>757</v>
      </c>
    </row>
    <row r="64" spans="1:12" x14ac:dyDescent="0.25">
      <c r="A64" s="204"/>
      <c r="B64" t="s">
        <v>172</v>
      </c>
      <c r="C64" s="90" t="s">
        <v>173</v>
      </c>
    </row>
    <row r="65" spans="1:12" x14ac:dyDescent="0.25">
      <c r="A65" s="204"/>
      <c r="B65" s="89"/>
      <c r="C65" s="9" t="s">
        <v>799</v>
      </c>
      <c r="D65" s="9">
        <v>1</v>
      </c>
      <c r="E65" s="9">
        <v>3</v>
      </c>
      <c r="F65" s="9" t="s">
        <v>757</v>
      </c>
      <c r="G65" s="9">
        <v>1</v>
      </c>
      <c r="H65" s="10" t="s">
        <v>758</v>
      </c>
      <c r="I65" s="9">
        <v>1</v>
      </c>
      <c r="J65" s="10" t="s">
        <v>758</v>
      </c>
      <c r="K65" s="9">
        <v>2</v>
      </c>
      <c r="L65" s="9" t="s">
        <v>757</v>
      </c>
    </row>
    <row r="66" spans="1:12" x14ac:dyDescent="0.25">
      <c r="A66" s="204"/>
      <c r="B66" s="89"/>
      <c r="C66" s="9" t="s">
        <v>800</v>
      </c>
      <c r="D66" s="9">
        <v>1</v>
      </c>
      <c r="E66" s="9">
        <v>1</v>
      </c>
      <c r="F66" s="10" t="s">
        <v>758</v>
      </c>
      <c r="G66" s="9">
        <v>2</v>
      </c>
      <c r="H66" s="10" t="s">
        <v>758</v>
      </c>
      <c r="I66" s="9">
        <v>2</v>
      </c>
      <c r="J66" s="9" t="s">
        <v>801</v>
      </c>
      <c r="K66" s="9">
        <v>1</v>
      </c>
      <c r="L66" s="9" t="s">
        <v>757</v>
      </c>
    </row>
    <row r="67" spans="1:12" x14ac:dyDescent="0.25">
      <c r="A67" s="204"/>
      <c r="B67" s="89"/>
      <c r="C67" s="9" t="s">
        <v>795</v>
      </c>
      <c r="D67" s="9">
        <v>1</v>
      </c>
      <c r="E67" s="9">
        <v>1</v>
      </c>
      <c r="F67" s="10" t="s">
        <v>758</v>
      </c>
      <c r="G67" s="9">
        <v>2</v>
      </c>
      <c r="H67" s="10" t="s">
        <v>758</v>
      </c>
      <c r="I67" s="9">
        <v>2</v>
      </c>
      <c r="J67" s="9" t="s">
        <v>801</v>
      </c>
      <c r="K67" s="9">
        <v>1</v>
      </c>
    </row>
    <row r="68" spans="1:12" x14ac:dyDescent="0.25">
      <c r="A68" s="204"/>
      <c r="B68" t="s">
        <v>192</v>
      </c>
      <c r="C68" s="90" t="s">
        <v>193</v>
      </c>
    </row>
    <row r="69" spans="1:12" x14ac:dyDescent="0.25">
      <c r="A69" s="204"/>
      <c r="B69" s="89"/>
      <c r="C69" s="9" t="s">
        <v>802</v>
      </c>
      <c r="D69" s="9">
        <v>2</v>
      </c>
      <c r="E69" s="9">
        <v>3</v>
      </c>
      <c r="F69" s="9" t="s">
        <v>757</v>
      </c>
      <c r="G69" s="9">
        <v>1</v>
      </c>
      <c r="H69" s="10" t="s">
        <v>758</v>
      </c>
      <c r="I69" s="9">
        <v>1</v>
      </c>
      <c r="J69" s="10" t="s">
        <v>758</v>
      </c>
      <c r="K69" s="9">
        <v>2</v>
      </c>
      <c r="L69" s="10" t="s">
        <v>758</v>
      </c>
    </row>
    <row r="70" spans="1:12" x14ac:dyDescent="0.25">
      <c r="A70" s="204"/>
      <c r="B70" s="89"/>
      <c r="C70" s="9" t="s">
        <v>803</v>
      </c>
      <c r="D70" s="9">
        <v>2</v>
      </c>
      <c r="E70" s="9">
        <v>1</v>
      </c>
      <c r="F70" s="9" t="s">
        <v>757</v>
      </c>
      <c r="G70" s="9">
        <v>1</v>
      </c>
      <c r="H70" s="10" t="s">
        <v>758</v>
      </c>
      <c r="I70" s="9">
        <v>1</v>
      </c>
      <c r="J70" s="10" t="s">
        <v>758</v>
      </c>
      <c r="K70" s="9">
        <v>1</v>
      </c>
      <c r="L70" s="10" t="s">
        <v>758</v>
      </c>
    </row>
    <row r="71" spans="1:12" x14ac:dyDescent="0.25">
      <c r="A71" s="204"/>
      <c r="B71" s="89"/>
      <c r="C71" s="9" t="s">
        <v>804</v>
      </c>
      <c r="D71" s="9">
        <v>1</v>
      </c>
      <c r="E71" s="9">
        <v>1</v>
      </c>
      <c r="F71" s="9" t="s">
        <v>757</v>
      </c>
      <c r="G71" s="9">
        <v>2</v>
      </c>
      <c r="H71" s="9" t="s">
        <v>757</v>
      </c>
      <c r="I71" s="9">
        <v>2</v>
      </c>
      <c r="J71" s="10" t="s">
        <v>758</v>
      </c>
      <c r="K71" s="9">
        <v>1</v>
      </c>
      <c r="L71" s="9" t="s">
        <v>757</v>
      </c>
    </row>
    <row r="72" spans="1:12" x14ac:dyDescent="0.25">
      <c r="A72" s="204"/>
      <c r="B72" s="89"/>
      <c r="C72" s="9" t="s">
        <v>805</v>
      </c>
      <c r="D72" s="9">
        <v>2</v>
      </c>
      <c r="E72" s="9">
        <v>1</v>
      </c>
      <c r="F72" s="9" t="s">
        <v>757</v>
      </c>
      <c r="G72" s="9">
        <v>1</v>
      </c>
      <c r="H72" s="9" t="s">
        <v>757</v>
      </c>
      <c r="I72" s="9">
        <v>2</v>
      </c>
      <c r="J72" s="9" t="s">
        <v>757</v>
      </c>
      <c r="K72" s="9">
        <v>1</v>
      </c>
      <c r="L72" s="9" t="s">
        <v>757</v>
      </c>
    </row>
    <row r="73" spans="1:12" x14ac:dyDescent="0.25">
      <c r="A73" s="204"/>
      <c r="B73" t="s">
        <v>194</v>
      </c>
      <c r="C73" s="90" t="s">
        <v>195</v>
      </c>
    </row>
    <row r="74" spans="1:12" x14ac:dyDescent="0.25">
      <c r="A74" s="204"/>
      <c r="B74" s="89"/>
      <c r="C74" s="9" t="s">
        <v>806</v>
      </c>
      <c r="D74" s="9">
        <v>2</v>
      </c>
      <c r="E74" s="9">
        <v>3</v>
      </c>
      <c r="F74" s="9" t="s">
        <v>757</v>
      </c>
      <c r="G74" s="9">
        <v>1</v>
      </c>
      <c r="H74" s="10" t="s">
        <v>758</v>
      </c>
      <c r="I74" s="9">
        <v>1</v>
      </c>
      <c r="J74" s="10" t="s">
        <v>758</v>
      </c>
      <c r="K74" s="9">
        <v>2</v>
      </c>
      <c r="L74" s="10" t="s">
        <v>758</v>
      </c>
    </row>
    <row r="75" spans="1:12" x14ac:dyDescent="0.25">
      <c r="A75" s="204"/>
      <c r="B75" s="89"/>
      <c r="C75" s="9" t="s">
        <v>803</v>
      </c>
      <c r="D75" s="9">
        <v>2</v>
      </c>
      <c r="E75" s="9">
        <v>1</v>
      </c>
      <c r="F75" s="9" t="s">
        <v>757</v>
      </c>
      <c r="G75" s="9">
        <v>1</v>
      </c>
      <c r="H75" s="10" t="s">
        <v>758</v>
      </c>
      <c r="I75" s="9">
        <v>1</v>
      </c>
      <c r="J75" s="10" t="s">
        <v>758</v>
      </c>
      <c r="K75" s="9">
        <v>1</v>
      </c>
      <c r="L75" s="10" t="s">
        <v>758</v>
      </c>
    </row>
    <row r="76" spans="1:12" x14ac:dyDescent="0.25">
      <c r="A76" s="204"/>
      <c r="B76" s="89"/>
      <c r="C76" s="9" t="s">
        <v>804</v>
      </c>
      <c r="D76" s="9">
        <v>1</v>
      </c>
      <c r="E76" s="9">
        <v>1</v>
      </c>
      <c r="F76" s="9" t="s">
        <v>757</v>
      </c>
      <c r="G76" s="9">
        <v>2</v>
      </c>
      <c r="H76" s="9" t="s">
        <v>757</v>
      </c>
      <c r="I76" s="9">
        <v>2</v>
      </c>
      <c r="J76" s="10" t="s">
        <v>758</v>
      </c>
      <c r="K76" s="9">
        <v>1</v>
      </c>
      <c r="L76" s="9" t="s">
        <v>757</v>
      </c>
    </row>
    <row r="77" spans="1:12" x14ac:dyDescent="0.25">
      <c r="A77" s="204"/>
      <c r="B77" s="89"/>
      <c r="C77" s="9" t="s">
        <v>805</v>
      </c>
      <c r="D77" s="9">
        <v>2</v>
      </c>
      <c r="E77" s="9">
        <v>1</v>
      </c>
      <c r="F77" s="9" t="s">
        <v>757</v>
      </c>
      <c r="G77" s="9">
        <v>1</v>
      </c>
      <c r="H77" s="9" t="s">
        <v>757</v>
      </c>
      <c r="I77" s="9">
        <v>2</v>
      </c>
      <c r="J77" s="9" t="s">
        <v>757</v>
      </c>
      <c r="K77" s="9">
        <v>1</v>
      </c>
      <c r="L77" s="9" t="s">
        <v>757</v>
      </c>
    </row>
    <row r="78" spans="1:12" x14ac:dyDescent="0.25">
      <c r="A78" s="204"/>
      <c r="B78" t="s">
        <v>196</v>
      </c>
      <c r="C78" s="90" t="s">
        <v>197</v>
      </c>
    </row>
    <row r="79" spans="1:12" x14ac:dyDescent="0.25">
      <c r="A79" s="204"/>
      <c r="B79" s="89"/>
      <c r="C79" s="9" t="s">
        <v>802</v>
      </c>
      <c r="D79" s="9">
        <v>2</v>
      </c>
      <c r="E79" s="9">
        <v>3</v>
      </c>
      <c r="F79" s="9" t="s">
        <v>757</v>
      </c>
      <c r="G79" s="9">
        <v>1</v>
      </c>
      <c r="H79" s="10" t="s">
        <v>758</v>
      </c>
      <c r="I79" s="9">
        <v>1</v>
      </c>
      <c r="J79" s="10" t="s">
        <v>758</v>
      </c>
      <c r="K79" s="9">
        <v>2</v>
      </c>
      <c r="L79" s="10" t="s">
        <v>758</v>
      </c>
    </row>
    <row r="80" spans="1:12" x14ac:dyDescent="0.25">
      <c r="A80" s="204"/>
      <c r="B80" s="89"/>
      <c r="C80" s="9" t="s">
        <v>803</v>
      </c>
      <c r="D80" s="9">
        <v>2</v>
      </c>
      <c r="E80" s="9">
        <v>1</v>
      </c>
      <c r="F80" s="9" t="s">
        <v>757</v>
      </c>
      <c r="G80" s="9">
        <v>1</v>
      </c>
      <c r="H80" s="10" t="s">
        <v>758</v>
      </c>
      <c r="I80" s="9">
        <v>1</v>
      </c>
      <c r="J80" s="10" t="s">
        <v>758</v>
      </c>
      <c r="K80" s="9">
        <v>1</v>
      </c>
      <c r="L80" s="10" t="s">
        <v>758</v>
      </c>
    </row>
    <row r="81" spans="1:12" x14ac:dyDescent="0.25">
      <c r="A81" s="204"/>
      <c r="B81" s="89"/>
      <c r="C81" s="9" t="s">
        <v>804</v>
      </c>
      <c r="D81" s="9">
        <v>1</v>
      </c>
      <c r="E81" s="9">
        <v>1</v>
      </c>
      <c r="F81" s="9" t="s">
        <v>757</v>
      </c>
      <c r="G81" s="9">
        <v>2</v>
      </c>
      <c r="H81" s="9" t="s">
        <v>757</v>
      </c>
      <c r="I81" s="9">
        <v>2</v>
      </c>
      <c r="J81" s="10" t="s">
        <v>758</v>
      </c>
      <c r="K81" s="9">
        <v>1</v>
      </c>
      <c r="L81" s="9" t="s">
        <v>757</v>
      </c>
    </row>
    <row r="82" spans="1:12" x14ac:dyDescent="0.25">
      <c r="A82" s="204"/>
      <c r="C82" s="9" t="s">
        <v>805</v>
      </c>
      <c r="D82" s="9">
        <v>2</v>
      </c>
      <c r="E82" s="9">
        <v>1</v>
      </c>
      <c r="F82" s="9" t="s">
        <v>757</v>
      </c>
      <c r="G82" s="9">
        <v>1</v>
      </c>
      <c r="H82" s="9" t="s">
        <v>757</v>
      </c>
      <c r="I82" s="9">
        <v>2</v>
      </c>
      <c r="J82" s="9" t="s">
        <v>757</v>
      </c>
      <c r="K82" s="9">
        <v>1</v>
      </c>
      <c r="L82" s="9" t="s">
        <v>757</v>
      </c>
    </row>
    <row r="83" spans="1:12" x14ac:dyDescent="0.25">
      <c r="A83" s="204"/>
      <c r="B83" t="s">
        <v>198</v>
      </c>
      <c r="C83" s="90" t="s">
        <v>199</v>
      </c>
    </row>
    <row r="84" spans="1:12" x14ac:dyDescent="0.25">
      <c r="A84" s="204"/>
      <c r="C84" s="9" t="s">
        <v>802</v>
      </c>
      <c r="D84" s="9">
        <v>2</v>
      </c>
      <c r="E84" s="9">
        <v>3</v>
      </c>
      <c r="F84" s="9" t="s">
        <v>757</v>
      </c>
      <c r="G84" s="9">
        <v>1</v>
      </c>
      <c r="H84" s="10" t="s">
        <v>758</v>
      </c>
      <c r="I84" s="9">
        <v>1</v>
      </c>
      <c r="J84" s="10" t="s">
        <v>758</v>
      </c>
      <c r="K84" s="9">
        <v>2</v>
      </c>
      <c r="L84" s="10" t="s">
        <v>758</v>
      </c>
    </row>
    <row r="85" spans="1:12" x14ac:dyDescent="0.25">
      <c r="A85" s="204"/>
      <c r="C85" s="9" t="s">
        <v>803</v>
      </c>
      <c r="D85" s="9">
        <v>2</v>
      </c>
      <c r="E85" s="9">
        <v>1</v>
      </c>
      <c r="F85" s="9" t="s">
        <v>757</v>
      </c>
      <c r="G85" s="9">
        <v>1</v>
      </c>
      <c r="H85" s="10" t="s">
        <v>758</v>
      </c>
      <c r="I85" s="9">
        <v>1</v>
      </c>
      <c r="J85" s="10" t="s">
        <v>758</v>
      </c>
      <c r="K85" s="9">
        <v>1</v>
      </c>
      <c r="L85" s="10" t="s">
        <v>758</v>
      </c>
    </row>
    <row r="86" spans="1:12" x14ac:dyDescent="0.25">
      <c r="A86" s="204"/>
      <c r="C86" s="9" t="s">
        <v>804</v>
      </c>
      <c r="D86" s="9">
        <v>1</v>
      </c>
      <c r="E86" s="9">
        <v>1</v>
      </c>
      <c r="F86" s="9" t="s">
        <v>757</v>
      </c>
      <c r="G86" s="9">
        <v>2</v>
      </c>
      <c r="H86" s="9" t="s">
        <v>757</v>
      </c>
      <c r="I86" s="9">
        <v>2</v>
      </c>
      <c r="J86" s="10" t="s">
        <v>758</v>
      </c>
      <c r="K86" s="9">
        <v>1</v>
      </c>
      <c r="L86" s="9" t="s">
        <v>757</v>
      </c>
    </row>
    <row r="87" spans="1:12" x14ac:dyDescent="0.25">
      <c r="A87" s="204"/>
      <c r="B87" s="89"/>
      <c r="C87" s="9" t="s">
        <v>805</v>
      </c>
      <c r="D87" s="9">
        <v>2</v>
      </c>
      <c r="E87" s="9">
        <v>1</v>
      </c>
      <c r="F87" s="9" t="s">
        <v>757</v>
      </c>
      <c r="G87" s="9">
        <v>1</v>
      </c>
      <c r="H87" s="9" t="s">
        <v>757</v>
      </c>
      <c r="I87" s="9">
        <v>2</v>
      </c>
      <c r="J87" s="9" t="s">
        <v>757</v>
      </c>
      <c r="K87" s="9">
        <v>1</v>
      </c>
      <c r="L87" s="9" t="s">
        <v>757</v>
      </c>
    </row>
    <row r="88" spans="1:12" x14ac:dyDescent="0.25">
      <c r="A88" s="204"/>
      <c r="B88" t="s">
        <v>153</v>
      </c>
      <c r="C88" t="s">
        <v>154</v>
      </c>
    </row>
    <row r="89" spans="1:12" x14ac:dyDescent="0.25">
      <c r="A89" s="204"/>
      <c r="B89" s="89"/>
      <c r="C89" s="9" t="s">
        <v>807</v>
      </c>
      <c r="D89" s="9">
        <v>2</v>
      </c>
      <c r="E89" s="9">
        <v>3</v>
      </c>
      <c r="F89" s="9" t="s">
        <v>757</v>
      </c>
      <c r="G89" s="9">
        <v>1</v>
      </c>
      <c r="H89" s="10" t="s">
        <v>758</v>
      </c>
      <c r="I89" s="9">
        <v>1</v>
      </c>
      <c r="J89" s="10" t="s">
        <v>758</v>
      </c>
      <c r="K89" s="9">
        <v>2</v>
      </c>
      <c r="L89" s="10" t="s">
        <v>758</v>
      </c>
    </row>
    <row r="90" spans="1:12" x14ac:dyDescent="0.25">
      <c r="A90" s="204"/>
      <c r="B90" s="89"/>
      <c r="C90" s="9" t="s">
        <v>803</v>
      </c>
      <c r="D90" s="9">
        <v>2</v>
      </c>
      <c r="E90" s="9">
        <v>1</v>
      </c>
      <c r="F90" s="9" t="s">
        <v>757</v>
      </c>
      <c r="G90" s="9">
        <v>1</v>
      </c>
      <c r="H90" s="10" t="s">
        <v>758</v>
      </c>
      <c r="I90" s="9">
        <v>1</v>
      </c>
      <c r="J90" s="10" t="s">
        <v>758</v>
      </c>
      <c r="K90" s="9">
        <v>1</v>
      </c>
      <c r="L90" s="10" t="s">
        <v>758</v>
      </c>
    </row>
    <row r="91" spans="1:12" x14ac:dyDescent="0.25">
      <c r="A91" s="204"/>
      <c r="B91" s="89"/>
      <c r="C91" s="9" t="s">
        <v>808</v>
      </c>
      <c r="D91" s="9">
        <v>1</v>
      </c>
      <c r="E91" s="9">
        <v>1</v>
      </c>
      <c r="F91" s="9" t="s">
        <v>757</v>
      </c>
      <c r="G91" s="9">
        <v>2</v>
      </c>
      <c r="H91" s="9" t="s">
        <v>757</v>
      </c>
      <c r="I91" s="9">
        <v>2</v>
      </c>
      <c r="J91" s="10" t="s">
        <v>758</v>
      </c>
      <c r="K91" s="9">
        <v>1</v>
      </c>
      <c r="L91" s="9" t="s">
        <v>757</v>
      </c>
    </row>
    <row r="92" spans="1:12" x14ac:dyDescent="0.25">
      <c r="A92" s="204"/>
      <c r="B92" s="89"/>
      <c r="C92" s="9" t="s">
        <v>809</v>
      </c>
      <c r="D92" s="9">
        <v>2</v>
      </c>
      <c r="E92" s="9">
        <v>1</v>
      </c>
      <c r="F92" s="9" t="s">
        <v>757</v>
      </c>
      <c r="G92" s="9">
        <v>1</v>
      </c>
      <c r="H92" s="9" t="s">
        <v>757</v>
      </c>
      <c r="I92" s="9">
        <v>2</v>
      </c>
      <c r="J92" s="9" t="s">
        <v>757</v>
      </c>
      <c r="K92" s="9">
        <v>1</v>
      </c>
      <c r="L92" s="9" t="s">
        <v>757</v>
      </c>
    </row>
    <row r="93" spans="1:12" x14ac:dyDescent="0.25">
      <c r="A93" s="204"/>
      <c r="B93" t="s">
        <v>155</v>
      </c>
      <c r="C93" t="s">
        <v>156</v>
      </c>
    </row>
    <row r="94" spans="1:12" x14ac:dyDescent="0.25">
      <c r="A94" s="204"/>
      <c r="B94" s="89"/>
      <c r="C94" s="9" t="s">
        <v>807</v>
      </c>
      <c r="D94" s="9">
        <v>2</v>
      </c>
      <c r="E94" s="9">
        <v>3</v>
      </c>
      <c r="F94" s="9" t="s">
        <v>757</v>
      </c>
      <c r="G94" s="9">
        <v>1</v>
      </c>
      <c r="H94" s="10" t="s">
        <v>758</v>
      </c>
      <c r="I94" s="9">
        <v>1</v>
      </c>
      <c r="J94" s="10" t="s">
        <v>758</v>
      </c>
      <c r="K94" s="9">
        <v>2</v>
      </c>
      <c r="L94" s="10" t="s">
        <v>758</v>
      </c>
    </row>
    <row r="95" spans="1:12" x14ac:dyDescent="0.25">
      <c r="A95" s="204"/>
      <c r="B95" s="89"/>
      <c r="C95" s="9" t="s">
        <v>803</v>
      </c>
      <c r="D95" s="9">
        <v>2</v>
      </c>
      <c r="E95" s="9">
        <v>1</v>
      </c>
      <c r="F95" s="9" t="s">
        <v>757</v>
      </c>
      <c r="G95" s="9">
        <v>1</v>
      </c>
      <c r="H95" s="10" t="s">
        <v>758</v>
      </c>
      <c r="I95" s="9">
        <v>1</v>
      </c>
      <c r="J95" s="10" t="s">
        <v>758</v>
      </c>
      <c r="K95" s="9">
        <v>1</v>
      </c>
      <c r="L95" s="10" t="s">
        <v>758</v>
      </c>
    </row>
    <row r="96" spans="1:12" x14ac:dyDescent="0.25">
      <c r="A96" s="204"/>
      <c r="B96" s="89"/>
      <c r="C96" s="9" t="s">
        <v>808</v>
      </c>
      <c r="D96" s="9">
        <v>1</v>
      </c>
      <c r="E96" s="9">
        <v>1</v>
      </c>
      <c r="F96" s="9" t="s">
        <v>757</v>
      </c>
      <c r="G96" s="9">
        <v>2</v>
      </c>
      <c r="H96" s="9" t="s">
        <v>757</v>
      </c>
      <c r="I96" s="9">
        <v>2</v>
      </c>
      <c r="J96" s="10" t="s">
        <v>758</v>
      </c>
      <c r="K96" s="9">
        <v>1</v>
      </c>
      <c r="L96" s="9" t="s">
        <v>757</v>
      </c>
    </row>
    <row r="97" spans="1:12" x14ac:dyDescent="0.25">
      <c r="A97" s="204"/>
      <c r="B97" s="89"/>
      <c r="C97" s="9" t="s">
        <v>809</v>
      </c>
      <c r="D97" s="9">
        <v>2</v>
      </c>
      <c r="E97" s="9">
        <v>1</v>
      </c>
      <c r="F97" s="9" t="s">
        <v>757</v>
      </c>
      <c r="G97" s="9">
        <v>1</v>
      </c>
      <c r="H97" s="9" t="s">
        <v>757</v>
      </c>
      <c r="I97" s="9">
        <v>2</v>
      </c>
      <c r="J97" s="9" t="s">
        <v>757</v>
      </c>
      <c r="K97" s="9">
        <v>1</v>
      </c>
      <c r="L97" s="9" t="s">
        <v>757</v>
      </c>
    </row>
    <row r="98" spans="1:12" x14ac:dyDescent="0.25">
      <c r="A98" s="204"/>
      <c r="B98" t="s">
        <v>157</v>
      </c>
      <c r="C98" t="s">
        <v>158</v>
      </c>
    </row>
    <row r="99" spans="1:12" x14ac:dyDescent="0.25">
      <c r="A99" s="204"/>
      <c r="B99" s="89"/>
      <c r="C99" s="9" t="s">
        <v>807</v>
      </c>
      <c r="D99" s="9">
        <v>2</v>
      </c>
      <c r="E99" s="9">
        <v>3</v>
      </c>
      <c r="F99" s="9" t="s">
        <v>757</v>
      </c>
      <c r="G99" s="9">
        <v>1</v>
      </c>
      <c r="H99" s="10" t="s">
        <v>758</v>
      </c>
      <c r="I99" s="9">
        <v>1</v>
      </c>
      <c r="J99" s="10" t="s">
        <v>758</v>
      </c>
      <c r="K99" s="9">
        <v>2</v>
      </c>
      <c r="L99" s="10" t="s">
        <v>758</v>
      </c>
    </row>
    <row r="100" spans="1:12" x14ac:dyDescent="0.25">
      <c r="A100" s="204"/>
      <c r="B100" s="89"/>
      <c r="C100" s="9" t="s">
        <v>803</v>
      </c>
      <c r="D100" s="9">
        <v>2</v>
      </c>
      <c r="E100" s="9">
        <v>1</v>
      </c>
      <c r="F100" s="9" t="s">
        <v>757</v>
      </c>
      <c r="G100" s="9">
        <v>1</v>
      </c>
      <c r="H100" s="10" t="s">
        <v>758</v>
      </c>
      <c r="I100" s="9">
        <v>1</v>
      </c>
      <c r="J100" s="10" t="s">
        <v>758</v>
      </c>
      <c r="K100" s="9">
        <v>1</v>
      </c>
      <c r="L100" s="10" t="s">
        <v>758</v>
      </c>
    </row>
    <row r="101" spans="1:12" x14ac:dyDescent="0.25">
      <c r="A101" s="204"/>
      <c r="B101" s="89"/>
      <c r="C101" s="9" t="s">
        <v>808</v>
      </c>
      <c r="D101" s="9">
        <v>1</v>
      </c>
      <c r="E101" s="9">
        <v>1</v>
      </c>
      <c r="F101" s="9" t="s">
        <v>757</v>
      </c>
      <c r="G101" s="9">
        <v>2</v>
      </c>
      <c r="H101" s="9" t="s">
        <v>757</v>
      </c>
      <c r="I101" s="9">
        <v>2</v>
      </c>
      <c r="J101" s="10" t="s">
        <v>758</v>
      </c>
      <c r="K101" s="9">
        <v>1</v>
      </c>
      <c r="L101" s="9" t="s">
        <v>757</v>
      </c>
    </row>
    <row r="102" spans="1:12" x14ac:dyDescent="0.25">
      <c r="A102" s="204"/>
      <c r="C102" s="9" t="s">
        <v>809</v>
      </c>
      <c r="D102" s="9">
        <v>2</v>
      </c>
      <c r="E102" s="9">
        <v>1</v>
      </c>
      <c r="F102" s="9" t="s">
        <v>757</v>
      </c>
      <c r="G102" s="9">
        <v>1</v>
      </c>
      <c r="H102" s="9" t="s">
        <v>757</v>
      </c>
      <c r="I102" s="9">
        <v>2</v>
      </c>
      <c r="J102" s="9" t="s">
        <v>757</v>
      </c>
      <c r="K102" s="9">
        <v>1</v>
      </c>
      <c r="L102" s="9" t="s">
        <v>757</v>
      </c>
    </row>
    <row r="103" spans="1:12" x14ac:dyDescent="0.25">
      <c r="A103" s="204"/>
      <c r="B103" t="s">
        <v>159</v>
      </c>
      <c r="C103" t="s">
        <v>160</v>
      </c>
    </row>
    <row r="104" spans="1:12" x14ac:dyDescent="0.25">
      <c r="A104" s="204"/>
      <c r="C104" s="9" t="s">
        <v>807</v>
      </c>
      <c r="D104" s="9">
        <v>2</v>
      </c>
      <c r="E104" s="9">
        <v>3</v>
      </c>
      <c r="F104" s="9" t="s">
        <v>757</v>
      </c>
      <c r="G104" s="9">
        <v>1</v>
      </c>
      <c r="H104" s="10" t="s">
        <v>758</v>
      </c>
      <c r="I104" s="9">
        <v>1</v>
      </c>
      <c r="J104" s="10" t="s">
        <v>758</v>
      </c>
      <c r="K104" s="9">
        <v>2</v>
      </c>
      <c r="L104" s="10" t="s">
        <v>758</v>
      </c>
    </row>
    <row r="105" spans="1:12" x14ac:dyDescent="0.25">
      <c r="A105" s="204"/>
      <c r="B105" s="87"/>
      <c r="C105" s="9" t="s">
        <v>803</v>
      </c>
      <c r="D105" s="9">
        <v>2</v>
      </c>
      <c r="E105" s="9">
        <v>1</v>
      </c>
      <c r="F105" s="9" t="s">
        <v>757</v>
      </c>
      <c r="G105" s="9">
        <v>1</v>
      </c>
      <c r="H105" s="10" t="s">
        <v>758</v>
      </c>
      <c r="I105" s="9">
        <v>1</v>
      </c>
      <c r="J105" s="10" t="s">
        <v>758</v>
      </c>
      <c r="K105" s="9">
        <v>1</v>
      </c>
      <c r="L105" s="10" t="s">
        <v>758</v>
      </c>
    </row>
    <row r="106" spans="1:12" x14ac:dyDescent="0.25">
      <c r="A106" s="204"/>
      <c r="B106" s="87"/>
      <c r="C106" s="9" t="s">
        <v>808</v>
      </c>
      <c r="D106" s="9">
        <v>1</v>
      </c>
      <c r="E106" s="9">
        <v>1</v>
      </c>
      <c r="F106" s="9" t="s">
        <v>757</v>
      </c>
      <c r="G106" s="9">
        <v>2</v>
      </c>
      <c r="H106" s="9" t="s">
        <v>757</v>
      </c>
      <c r="I106" s="9">
        <v>2</v>
      </c>
      <c r="J106" s="10" t="s">
        <v>758</v>
      </c>
      <c r="K106" s="9">
        <v>1</v>
      </c>
      <c r="L106" s="9" t="s">
        <v>757</v>
      </c>
    </row>
    <row r="107" spans="1:12" x14ac:dyDescent="0.25">
      <c r="A107" s="204"/>
      <c r="B107" s="87"/>
      <c r="C107" s="9" t="s">
        <v>809</v>
      </c>
      <c r="D107" s="9">
        <v>2</v>
      </c>
      <c r="E107" s="9">
        <v>1</v>
      </c>
      <c r="F107" s="9" t="s">
        <v>757</v>
      </c>
      <c r="G107" s="9">
        <v>1</v>
      </c>
      <c r="H107" s="9" t="s">
        <v>757</v>
      </c>
      <c r="I107" s="9">
        <v>2</v>
      </c>
      <c r="J107" s="9" t="s">
        <v>757</v>
      </c>
      <c r="K107" s="9">
        <v>1</v>
      </c>
      <c r="L107" s="9" t="s">
        <v>757</v>
      </c>
    </row>
    <row r="108" spans="1:12" x14ac:dyDescent="0.25">
      <c r="A108" s="203" t="s">
        <v>810</v>
      </c>
      <c r="B108" t="s">
        <v>270</v>
      </c>
      <c r="C108" s="9" t="s">
        <v>271</v>
      </c>
    </row>
    <row r="109" spans="1:12" x14ac:dyDescent="0.25">
      <c r="A109" s="203"/>
      <c r="B109" s="87"/>
      <c r="C109" s="9" t="s">
        <v>811</v>
      </c>
      <c r="D109" s="9">
        <v>1</v>
      </c>
      <c r="E109" s="9">
        <v>1</v>
      </c>
      <c r="F109" s="9" t="s">
        <v>757</v>
      </c>
      <c r="G109" s="9">
        <v>1</v>
      </c>
      <c r="H109" s="9" t="s">
        <v>757</v>
      </c>
      <c r="I109" s="9">
        <v>1</v>
      </c>
      <c r="J109" s="10" t="s">
        <v>758</v>
      </c>
      <c r="K109" s="9">
        <v>1</v>
      </c>
      <c r="L109" s="9" t="s">
        <v>757</v>
      </c>
    </row>
    <row r="110" spans="1:12" x14ac:dyDescent="0.25">
      <c r="A110" s="203"/>
      <c r="B110" s="87"/>
      <c r="C110" s="9" t="s">
        <v>812</v>
      </c>
      <c r="D110" s="9">
        <v>1</v>
      </c>
      <c r="E110" s="9">
        <v>1</v>
      </c>
      <c r="F110" s="9" t="s">
        <v>757</v>
      </c>
      <c r="G110" s="9">
        <v>1</v>
      </c>
      <c r="H110" s="9" t="s">
        <v>757</v>
      </c>
      <c r="I110" s="9">
        <v>2</v>
      </c>
      <c r="J110" s="10" t="s">
        <v>801</v>
      </c>
      <c r="K110" s="9">
        <v>1</v>
      </c>
      <c r="L110" s="9" t="s">
        <v>757</v>
      </c>
    </row>
    <row r="111" spans="1:12" x14ac:dyDescent="0.25">
      <c r="A111" s="203"/>
      <c r="C111" s="9" t="s">
        <v>813</v>
      </c>
      <c r="D111" s="9">
        <v>1</v>
      </c>
      <c r="E111" s="9">
        <v>1</v>
      </c>
      <c r="F111" s="9" t="s">
        <v>757</v>
      </c>
      <c r="G111" s="9">
        <v>1</v>
      </c>
      <c r="H111" s="9" t="s">
        <v>757</v>
      </c>
      <c r="I111" s="9">
        <v>2</v>
      </c>
      <c r="J111" s="10" t="s">
        <v>801</v>
      </c>
      <c r="K111" s="9">
        <v>1</v>
      </c>
      <c r="L111" s="9" t="s">
        <v>757</v>
      </c>
    </row>
    <row r="112" spans="1:12" x14ac:dyDescent="0.25">
      <c r="A112" s="203"/>
      <c r="B112" t="s">
        <v>273</v>
      </c>
      <c r="C112" s="9" t="s">
        <v>274</v>
      </c>
    </row>
    <row r="113" spans="1:12" x14ac:dyDescent="0.25">
      <c r="A113" s="203"/>
      <c r="B113" s="87"/>
      <c r="C113" s="9" t="s">
        <v>811</v>
      </c>
      <c r="D113" s="9">
        <v>1</v>
      </c>
      <c r="E113" s="9">
        <v>1</v>
      </c>
      <c r="F113" s="9" t="s">
        <v>757</v>
      </c>
      <c r="G113" s="9">
        <v>1</v>
      </c>
      <c r="H113" s="9" t="s">
        <v>757</v>
      </c>
      <c r="I113" s="9">
        <v>1</v>
      </c>
      <c r="J113" s="10" t="s">
        <v>758</v>
      </c>
      <c r="K113" s="9">
        <v>1</v>
      </c>
      <c r="L113" s="9" t="s">
        <v>757</v>
      </c>
    </row>
    <row r="114" spans="1:12" x14ac:dyDescent="0.25">
      <c r="A114" s="203"/>
      <c r="B114" s="87"/>
      <c r="C114" s="9" t="s">
        <v>812</v>
      </c>
      <c r="D114" s="9">
        <v>1</v>
      </c>
      <c r="E114" s="9">
        <v>1</v>
      </c>
      <c r="F114" s="9" t="s">
        <v>757</v>
      </c>
      <c r="G114" s="9">
        <v>1</v>
      </c>
      <c r="H114" s="9" t="s">
        <v>757</v>
      </c>
      <c r="I114" s="9">
        <v>2</v>
      </c>
      <c r="J114" s="10" t="s">
        <v>801</v>
      </c>
      <c r="K114" s="9">
        <v>1</v>
      </c>
      <c r="L114" s="9" t="s">
        <v>757</v>
      </c>
    </row>
    <row r="115" spans="1:12" x14ac:dyDescent="0.25">
      <c r="A115" s="203"/>
      <c r="C115" s="9" t="s">
        <v>813</v>
      </c>
      <c r="D115" s="9">
        <v>1</v>
      </c>
      <c r="E115" s="9">
        <v>1</v>
      </c>
      <c r="F115" s="9" t="s">
        <v>757</v>
      </c>
      <c r="G115" s="9">
        <v>1</v>
      </c>
      <c r="H115" s="9" t="s">
        <v>757</v>
      </c>
      <c r="I115" s="9">
        <v>2</v>
      </c>
      <c r="J115" s="10" t="s">
        <v>801</v>
      </c>
      <c r="K115" s="9">
        <v>1</v>
      </c>
      <c r="L115" s="9" t="s">
        <v>757</v>
      </c>
    </row>
    <row r="116" spans="1:12" x14ac:dyDescent="0.25">
      <c r="A116" s="203"/>
      <c r="B116" t="s">
        <v>276</v>
      </c>
      <c r="C116" s="9" t="s">
        <v>277</v>
      </c>
    </row>
    <row r="117" spans="1:12" x14ac:dyDescent="0.25">
      <c r="A117" s="203"/>
      <c r="B117" s="87"/>
      <c r="C117" s="9" t="s">
        <v>811</v>
      </c>
      <c r="D117" s="9">
        <v>1</v>
      </c>
      <c r="E117" s="9">
        <v>1</v>
      </c>
      <c r="F117" s="9" t="s">
        <v>757</v>
      </c>
      <c r="G117" s="9">
        <v>1</v>
      </c>
      <c r="H117" s="9" t="s">
        <v>757</v>
      </c>
      <c r="I117" s="9">
        <v>1</v>
      </c>
      <c r="J117" s="10" t="s">
        <v>758</v>
      </c>
      <c r="K117" s="9">
        <v>1</v>
      </c>
      <c r="L117" s="9" t="s">
        <v>757</v>
      </c>
    </row>
    <row r="118" spans="1:12" x14ac:dyDescent="0.25">
      <c r="A118" s="203"/>
      <c r="B118" s="87"/>
      <c r="C118" s="9" t="s">
        <v>812</v>
      </c>
      <c r="D118" s="9">
        <v>1</v>
      </c>
      <c r="E118" s="9">
        <v>1</v>
      </c>
      <c r="F118" s="9" t="s">
        <v>757</v>
      </c>
      <c r="G118" s="9">
        <v>1</v>
      </c>
      <c r="H118" s="9" t="s">
        <v>757</v>
      </c>
      <c r="I118" s="9">
        <v>2</v>
      </c>
      <c r="J118" s="10" t="s">
        <v>801</v>
      </c>
      <c r="K118" s="9">
        <v>1</v>
      </c>
      <c r="L118" s="9" t="s">
        <v>757</v>
      </c>
    </row>
    <row r="119" spans="1:12" x14ac:dyDescent="0.25">
      <c r="A119" s="203"/>
      <c r="C119" s="9" t="s">
        <v>813</v>
      </c>
      <c r="D119" s="9">
        <v>1</v>
      </c>
      <c r="E119" s="9">
        <v>1</v>
      </c>
      <c r="F119" s="9" t="s">
        <v>757</v>
      </c>
      <c r="G119" s="9">
        <v>1</v>
      </c>
      <c r="H119" s="9" t="s">
        <v>757</v>
      </c>
      <c r="I119" s="9">
        <v>2</v>
      </c>
      <c r="J119" s="10" t="s">
        <v>801</v>
      </c>
      <c r="K119" s="9">
        <v>1</v>
      </c>
      <c r="L119" s="9" t="s">
        <v>757</v>
      </c>
    </row>
    <row r="120" spans="1:12" x14ac:dyDescent="0.25">
      <c r="A120" s="203"/>
      <c r="B120" t="s">
        <v>279</v>
      </c>
      <c r="C120" s="9" t="s">
        <v>280</v>
      </c>
    </row>
    <row r="121" spans="1:12" x14ac:dyDescent="0.25">
      <c r="A121" s="203"/>
      <c r="B121" s="87"/>
      <c r="C121" s="9" t="s">
        <v>811</v>
      </c>
      <c r="D121" s="9">
        <v>1</v>
      </c>
      <c r="E121" s="9">
        <v>1</v>
      </c>
      <c r="F121" s="9" t="s">
        <v>757</v>
      </c>
      <c r="G121" s="9">
        <v>1</v>
      </c>
      <c r="H121" s="9" t="s">
        <v>757</v>
      </c>
      <c r="I121" s="9">
        <v>1</v>
      </c>
      <c r="J121" s="10" t="s">
        <v>758</v>
      </c>
      <c r="K121" s="9">
        <v>1</v>
      </c>
      <c r="L121" s="9" t="s">
        <v>757</v>
      </c>
    </row>
    <row r="122" spans="1:12" x14ac:dyDescent="0.25">
      <c r="A122" s="203"/>
      <c r="B122" s="87"/>
      <c r="C122" s="9" t="s">
        <v>812</v>
      </c>
      <c r="D122" s="9">
        <v>1</v>
      </c>
      <c r="E122" s="9">
        <v>1</v>
      </c>
      <c r="F122" s="9" t="s">
        <v>757</v>
      </c>
      <c r="G122" s="9">
        <v>1</v>
      </c>
      <c r="H122" s="9" t="s">
        <v>757</v>
      </c>
      <c r="I122" s="9">
        <v>2</v>
      </c>
      <c r="J122" s="10" t="s">
        <v>801</v>
      </c>
      <c r="K122" s="9">
        <v>1</v>
      </c>
      <c r="L122" s="9" t="s">
        <v>757</v>
      </c>
    </row>
    <row r="123" spans="1:12" x14ac:dyDescent="0.25">
      <c r="A123" s="203"/>
      <c r="C123" s="9" t="s">
        <v>813</v>
      </c>
      <c r="D123" s="9">
        <v>1</v>
      </c>
      <c r="E123" s="9">
        <v>1</v>
      </c>
      <c r="F123" s="9" t="s">
        <v>757</v>
      </c>
      <c r="G123" s="9">
        <v>1</v>
      </c>
      <c r="H123" s="9" t="s">
        <v>757</v>
      </c>
      <c r="I123" s="9">
        <v>2</v>
      </c>
      <c r="J123" s="10" t="s">
        <v>801</v>
      </c>
      <c r="K123" s="9">
        <v>1</v>
      </c>
      <c r="L123" s="9" t="s">
        <v>757</v>
      </c>
    </row>
    <row r="124" spans="1:12" x14ac:dyDescent="0.25">
      <c r="A124" s="203"/>
      <c r="B124" s="86" t="s">
        <v>358</v>
      </c>
      <c r="C124" s="9" t="s">
        <v>359</v>
      </c>
    </row>
    <row r="125" spans="1:12" x14ac:dyDescent="0.25">
      <c r="A125" s="203"/>
      <c r="B125" s="87"/>
      <c r="C125" s="9" t="s">
        <v>811</v>
      </c>
      <c r="D125" s="9">
        <v>1</v>
      </c>
      <c r="E125" s="9">
        <v>1</v>
      </c>
      <c r="F125" s="9" t="s">
        <v>757</v>
      </c>
      <c r="G125" s="9">
        <v>1</v>
      </c>
      <c r="H125" s="9" t="s">
        <v>757</v>
      </c>
      <c r="I125" s="9">
        <v>1</v>
      </c>
      <c r="J125" s="10" t="s">
        <v>758</v>
      </c>
      <c r="K125" s="9">
        <v>1</v>
      </c>
      <c r="L125" s="9" t="s">
        <v>757</v>
      </c>
    </row>
    <row r="126" spans="1:12" x14ac:dyDescent="0.25">
      <c r="A126" s="203"/>
      <c r="B126" s="87"/>
      <c r="C126" s="9" t="s">
        <v>812</v>
      </c>
      <c r="D126" s="9">
        <v>1</v>
      </c>
      <c r="E126" s="9">
        <v>1</v>
      </c>
      <c r="F126" s="9" t="s">
        <v>757</v>
      </c>
      <c r="G126" s="9">
        <v>1</v>
      </c>
      <c r="H126" s="9" t="s">
        <v>757</v>
      </c>
      <c r="I126" s="9">
        <v>2</v>
      </c>
      <c r="J126" s="10" t="s">
        <v>801</v>
      </c>
      <c r="K126" s="9">
        <v>1</v>
      </c>
      <c r="L126" s="9" t="s">
        <v>757</v>
      </c>
    </row>
    <row r="127" spans="1:12" x14ac:dyDescent="0.25">
      <c r="A127" s="203"/>
      <c r="C127" s="9" t="s">
        <v>813</v>
      </c>
      <c r="D127" s="9">
        <v>1</v>
      </c>
      <c r="E127" s="9">
        <v>1</v>
      </c>
      <c r="F127" s="9" t="s">
        <v>757</v>
      </c>
      <c r="G127" s="9">
        <v>1</v>
      </c>
      <c r="H127" s="9" t="s">
        <v>757</v>
      </c>
      <c r="I127" s="9">
        <v>2</v>
      </c>
      <c r="J127" s="10" t="s">
        <v>801</v>
      </c>
      <c r="K127" s="9">
        <v>1</v>
      </c>
      <c r="L127" s="9" t="s">
        <v>757</v>
      </c>
    </row>
    <row r="128" spans="1:12" x14ac:dyDescent="0.25">
      <c r="A128" s="203"/>
      <c r="B128" s="86" t="s">
        <v>361</v>
      </c>
      <c r="C128" s="9" t="s">
        <v>362</v>
      </c>
    </row>
    <row r="129" spans="1:12" x14ac:dyDescent="0.25">
      <c r="A129" s="203"/>
      <c r="B129" s="87"/>
      <c r="C129" s="9" t="s">
        <v>811</v>
      </c>
      <c r="D129" s="9">
        <v>1</v>
      </c>
      <c r="E129" s="9">
        <v>1</v>
      </c>
      <c r="F129" s="9" t="s">
        <v>757</v>
      </c>
      <c r="G129" s="9">
        <v>1</v>
      </c>
      <c r="H129" s="9" t="s">
        <v>757</v>
      </c>
      <c r="I129" s="9">
        <v>1</v>
      </c>
      <c r="J129" s="10" t="s">
        <v>758</v>
      </c>
      <c r="K129" s="9">
        <v>1</v>
      </c>
      <c r="L129" s="9" t="s">
        <v>757</v>
      </c>
    </row>
    <row r="130" spans="1:12" x14ac:dyDescent="0.25">
      <c r="A130" s="203"/>
      <c r="B130" s="87"/>
      <c r="C130" s="9" t="s">
        <v>812</v>
      </c>
      <c r="D130" s="9">
        <v>1</v>
      </c>
      <c r="E130" s="9">
        <v>1</v>
      </c>
      <c r="F130" s="9" t="s">
        <v>757</v>
      </c>
      <c r="G130" s="9">
        <v>1</v>
      </c>
      <c r="H130" s="9" t="s">
        <v>757</v>
      </c>
      <c r="I130" s="9">
        <v>2</v>
      </c>
      <c r="J130" s="10" t="s">
        <v>801</v>
      </c>
      <c r="K130" s="9">
        <v>1</v>
      </c>
      <c r="L130" s="9" t="s">
        <v>757</v>
      </c>
    </row>
    <row r="131" spans="1:12" x14ac:dyDescent="0.25">
      <c r="A131" s="203"/>
      <c r="C131" s="9" t="s">
        <v>813</v>
      </c>
      <c r="D131" s="9">
        <v>1</v>
      </c>
      <c r="E131" s="9">
        <v>1</v>
      </c>
      <c r="F131" s="9" t="s">
        <v>757</v>
      </c>
      <c r="G131" s="9">
        <v>1</v>
      </c>
      <c r="H131" s="9" t="s">
        <v>757</v>
      </c>
      <c r="I131" s="9">
        <v>2</v>
      </c>
      <c r="J131" s="10" t="s">
        <v>801</v>
      </c>
      <c r="K131" s="9">
        <v>1</v>
      </c>
      <c r="L131" s="9" t="s">
        <v>757</v>
      </c>
    </row>
    <row r="132" spans="1:12" x14ac:dyDescent="0.25">
      <c r="A132" s="203"/>
      <c r="B132" s="86" t="s">
        <v>364</v>
      </c>
      <c r="C132" s="9" t="s">
        <v>365</v>
      </c>
    </row>
    <row r="133" spans="1:12" x14ac:dyDescent="0.25">
      <c r="A133" s="203"/>
      <c r="B133" s="87"/>
      <c r="C133" s="9" t="s">
        <v>811</v>
      </c>
      <c r="D133" s="9">
        <v>1</v>
      </c>
      <c r="E133" s="9">
        <v>1</v>
      </c>
      <c r="F133" s="9" t="s">
        <v>757</v>
      </c>
      <c r="G133" s="9">
        <v>1</v>
      </c>
      <c r="H133" s="9" t="s">
        <v>757</v>
      </c>
      <c r="I133" s="9">
        <v>1</v>
      </c>
      <c r="J133" s="10" t="s">
        <v>758</v>
      </c>
      <c r="K133" s="9">
        <v>1</v>
      </c>
      <c r="L133" s="9" t="s">
        <v>757</v>
      </c>
    </row>
    <row r="134" spans="1:12" x14ac:dyDescent="0.25">
      <c r="A134" s="203"/>
      <c r="B134" s="87"/>
      <c r="C134" s="9" t="s">
        <v>812</v>
      </c>
      <c r="D134" s="9">
        <v>1</v>
      </c>
      <c r="E134" s="9">
        <v>1</v>
      </c>
      <c r="F134" s="9" t="s">
        <v>757</v>
      </c>
      <c r="G134" s="9">
        <v>1</v>
      </c>
      <c r="H134" s="9" t="s">
        <v>757</v>
      </c>
      <c r="I134" s="9">
        <v>2</v>
      </c>
      <c r="J134" s="10" t="s">
        <v>801</v>
      </c>
      <c r="K134" s="9">
        <v>1</v>
      </c>
      <c r="L134" s="9" t="s">
        <v>757</v>
      </c>
    </row>
    <row r="135" spans="1:12" x14ac:dyDescent="0.25">
      <c r="A135" s="203"/>
      <c r="B135" s="87"/>
      <c r="C135" s="9" t="s">
        <v>813</v>
      </c>
      <c r="D135" s="9">
        <v>1</v>
      </c>
      <c r="E135" s="9">
        <v>1</v>
      </c>
      <c r="F135" s="9" t="s">
        <v>757</v>
      </c>
      <c r="G135" s="9">
        <v>1</v>
      </c>
      <c r="H135" s="9" t="s">
        <v>757</v>
      </c>
      <c r="I135" s="9">
        <v>2</v>
      </c>
      <c r="J135" s="10" t="s">
        <v>801</v>
      </c>
      <c r="K135" s="9">
        <v>1</v>
      </c>
      <c r="L135" s="9" t="s">
        <v>757</v>
      </c>
    </row>
    <row r="136" spans="1:12" x14ac:dyDescent="0.25">
      <c r="A136" s="203"/>
      <c r="B136" s="86" t="s">
        <v>367</v>
      </c>
      <c r="C136" s="9" t="s">
        <v>368</v>
      </c>
    </row>
    <row r="137" spans="1:12" x14ac:dyDescent="0.25">
      <c r="A137" s="203"/>
      <c r="B137" s="87"/>
      <c r="C137" s="9" t="s">
        <v>811</v>
      </c>
      <c r="D137" s="9">
        <v>1</v>
      </c>
      <c r="E137" s="9">
        <v>1</v>
      </c>
      <c r="F137" s="9" t="s">
        <v>757</v>
      </c>
      <c r="G137" s="9">
        <v>1</v>
      </c>
      <c r="H137" s="9" t="s">
        <v>757</v>
      </c>
      <c r="I137" s="9">
        <v>1</v>
      </c>
      <c r="J137" s="10" t="s">
        <v>758</v>
      </c>
      <c r="K137" s="9">
        <v>1</v>
      </c>
      <c r="L137" s="9" t="s">
        <v>757</v>
      </c>
    </row>
    <row r="138" spans="1:12" x14ac:dyDescent="0.25">
      <c r="A138" s="203"/>
      <c r="B138" s="87"/>
      <c r="C138" s="9" t="s">
        <v>812</v>
      </c>
      <c r="D138" s="9">
        <v>1</v>
      </c>
      <c r="E138" s="9">
        <v>1</v>
      </c>
      <c r="F138" s="9" t="s">
        <v>757</v>
      </c>
      <c r="G138" s="9">
        <v>1</v>
      </c>
      <c r="H138" s="9" t="s">
        <v>757</v>
      </c>
      <c r="I138" s="9">
        <v>2</v>
      </c>
      <c r="J138" s="10" t="s">
        <v>801</v>
      </c>
      <c r="K138" s="9">
        <v>1</v>
      </c>
      <c r="L138" s="9" t="s">
        <v>757</v>
      </c>
    </row>
    <row r="139" spans="1:12" x14ac:dyDescent="0.25">
      <c r="A139" s="203"/>
      <c r="B139" s="87"/>
      <c r="C139" s="9" t="s">
        <v>813</v>
      </c>
      <c r="D139" s="9">
        <v>1</v>
      </c>
      <c r="E139" s="9">
        <v>1</v>
      </c>
      <c r="F139" s="9" t="s">
        <v>757</v>
      </c>
      <c r="G139" s="9">
        <v>1</v>
      </c>
      <c r="H139" s="9" t="s">
        <v>757</v>
      </c>
      <c r="I139" s="9">
        <v>2</v>
      </c>
      <c r="J139" s="10" t="s">
        <v>801</v>
      </c>
      <c r="K139" s="9">
        <v>1</v>
      </c>
      <c r="L139" s="9" t="s">
        <v>757</v>
      </c>
    </row>
    <row r="140" spans="1:12" x14ac:dyDescent="0.25">
      <c r="A140" s="203"/>
      <c r="B140" t="s">
        <v>204</v>
      </c>
      <c r="C140" s="9" t="s">
        <v>205</v>
      </c>
    </row>
    <row r="141" spans="1:12" x14ac:dyDescent="0.25">
      <c r="A141" s="203"/>
      <c r="B141" s="87"/>
      <c r="C141" s="9" t="s">
        <v>814</v>
      </c>
      <c r="D141" s="9">
        <v>2</v>
      </c>
      <c r="E141" s="9">
        <v>1</v>
      </c>
      <c r="F141" s="9" t="s">
        <v>757</v>
      </c>
      <c r="G141" s="9">
        <v>1</v>
      </c>
      <c r="H141" s="9" t="s">
        <v>757</v>
      </c>
      <c r="I141" s="9">
        <v>1</v>
      </c>
      <c r="J141" s="10" t="s">
        <v>801</v>
      </c>
      <c r="K141" s="9">
        <v>1</v>
      </c>
      <c r="L141" s="10" t="s">
        <v>758</v>
      </c>
    </row>
    <row r="142" spans="1:12" x14ac:dyDescent="0.25">
      <c r="A142" s="203"/>
      <c r="B142" s="87"/>
      <c r="C142" s="9" t="s">
        <v>815</v>
      </c>
      <c r="D142" s="9">
        <v>2</v>
      </c>
      <c r="E142" s="9">
        <v>1</v>
      </c>
      <c r="F142" s="9" t="s">
        <v>757</v>
      </c>
      <c r="G142" s="9">
        <v>1</v>
      </c>
      <c r="H142" s="9" t="s">
        <v>757</v>
      </c>
      <c r="I142" s="9">
        <v>1</v>
      </c>
      <c r="J142" s="10" t="s">
        <v>758</v>
      </c>
      <c r="K142" s="9">
        <v>1</v>
      </c>
      <c r="L142" s="10" t="s">
        <v>758</v>
      </c>
    </row>
    <row r="143" spans="1:12" x14ac:dyDescent="0.25">
      <c r="A143" s="203"/>
      <c r="B143" s="87"/>
      <c r="C143" s="9" t="s">
        <v>800</v>
      </c>
      <c r="D143" s="9">
        <v>1</v>
      </c>
      <c r="E143" s="9">
        <v>1</v>
      </c>
      <c r="F143" s="9" t="s">
        <v>757</v>
      </c>
      <c r="G143" s="9">
        <v>1</v>
      </c>
      <c r="H143" s="9" t="s">
        <v>757</v>
      </c>
      <c r="I143" s="9">
        <v>2</v>
      </c>
      <c r="J143" s="10" t="s">
        <v>801</v>
      </c>
      <c r="K143" s="9">
        <v>1</v>
      </c>
      <c r="L143" s="10" t="s">
        <v>758</v>
      </c>
    </row>
    <row r="144" spans="1:12" x14ac:dyDescent="0.25">
      <c r="A144" s="203"/>
      <c r="B144" s="87"/>
      <c r="C144" s="9" t="s">
        <v>816</v>
      </c>
      <c r="D144" s="9">
        <v>1</v>
      </c>
      <c r="E144" s="9">
        <v>1</v>
      </c>
      <c r="F144" s="9" t="s">
        <v>757</v>
      </c>
      <c r="G144" s="9">
        <v>2</v>
      </c>
      <c r="H144" s="9" t="s">
        <v>757</v>
      </c>
      <c r="I144" s="9">
        <v>2</v>
      </c>
      <c r="J144" s="10" t="s">
        <v>801</v>
      </c>
      <c r="K144" s="9">
        <v>1</v>
      </c>
      <c r="L144" s="10" t="s">
        <v>758</v>
      </c>
    </row>
    <row r="145" spans="1:12" x14ac:dyDescent="0.25">
      <c r="A145" s="203"/>
      <c r="B145" t="s">
        <v>207</v>
      </c>
      <c r="C145" s="9" t="s">
        <v>208</v>
      </c>
    </row>
    <row r="146" spans="1:12" x14ac:dyDescent="0.25">
      <c r="A146" s="203"/>
      <c r="B146" s="87"/>
      <c r="C146" s="9" t="s">
        <v>814</v>
      </c>
      <c r="D146" s="9">
        <v>2</v>
      </c>
      <c r="E146" s="9">
        <v>1</v>
      </c>
      <c r="F146" s="9" t="s">
        <v>757</v>
      </c>
      <c r="G146" s="9">
        <v>1</v>
      </c>
      <c r="H146" s="9" t="s">
        <v>757</v>
      </c>
      <c r="I146" s="9">
        <v>1</v>
      </c>
      <c r="J146" s="10" t="s">
        <v>801</v>
      </c>
      <c r="K146" s="9">
        <v>1</v>
      </c>
      <c r="L146" s="10" t="s">
        <v>758</v>
      </c>
    </row>
    <row r="147" spans="1:12" x14ac:dyDescent="0.25">
      <c r="A147" s="203"/>
      <c r="B147" s="87"/>
      <c r="C147" s="9" t="s">
        <v>815</v>
      </c>
      <c r="D147" s="9">
        <v>2</v>
      </c>
      <c r="E147" s="9">
        <v>1</v>
      </c>
      <c r="F147" s="9" t="s">
        <v>757</v>
      </c>
      <c r="G147" s="9">
        <v>1</v>
      </c>
      <c r="H147" s="9" t="s">
        <v>757</v>
      </c>
      <c r="I147" s="9">
        <v>1</v>
      </c>
      <c r="J147" s="10" t="s">
        <v>758</v>
      </c>
      <c r="K147" s="9">
        <v>1</v>
      </c>
      <c r="L147" s="10" t="s">
        <v>758</v>
      </c>
    </row>
    <row r="148" spans="1:12" x14ac:dyDescent="0.25">
      <c r="A148" s="203"/>
      <c r="B148" s="87"/>
      <c r="C148" s="9" t="s">
        <v>800</v>
      </c>
      <c r="D148" s="9">
        <v>1</v>
      </c>
      <c r="E148" s="9">
        <v>1</v>
      </c>
      <c r="F148" s="9" t="s">
        <v>757</v>
      </c>
      <c r="G148" s="9">
        <v>1</v>
      </c>
      <c r="H148" s="9" t="s">
        <v>757</v>
      </c>
      <c r="I148" s="9">
        <v>2</v>
      </c>
      <c r="J148" s="10" t="s">
        <v>801</v>
      </c>
      <c r="K148" s="9">
        <v>1</v>
      </c>
      <c r="L148" s="10" t="s">
        <v>758</v>
      </c>
    </row>
    <row r="149" spans="1:12" x14ac:dyDescent="0.25">
      <c r="A149" s="203"/>
      <c r="B149" s="87"/>
      <c r="C149" s="9" t="s">
        <v>816</v>
      </c>
      <c r="D149" s="9">
        <v>1</v>
      </c>
      <c r="E149" s="9">
        <v>1</v>
      </c>
      <c r="F149" s="9" t="s">
        <v>757</v>
      </c>
      <c r="G149" s="9">
        <v>2</v>
      </c>
      <c r="H149" s="9" t="s">
        <v>757</v>
      </c>
      <c r="I149" s="9">
        <v>2</v>
      </c>
      <c r="J149" s="10" t="s">
        <v>801</v>
      </c>
      <c r="K149" s="9">
        <v>1</v>
      </c>
      <c r="L149" s="10" t="s">
        <v>758</v>
      </c>
    </row>
    <row r="150" spans="1:12" x14ac:dyDescent="0.25">
      <c r="A150" s="203"/>
      <c r="B150" t="s">
        <v>209</v>
      </c>
      <c r="C150" s="9" t="s">
        <v>210</v>
      </c>
    </row>
    <row r="151" spans="1:12" x14ac:dyDescent="0.25">
      <c r="A151" s="203"/>
      <c r="B151" s="87"/>
      <c r="C151" s="9" t="s">
        <v>814</v>
      </c>
      <c r="D151" s="9">
        <v>2</v>
      </c>
      <c r="E151" s="9">
        <v>1</v>
      </c>
      <c r="F151" s="9" t="s">
        <v>757</v>
      </c>
      <c r="G151" s="9">
        <v>1</v>
      </c>
      <c r="H151" s="9" t="s">
        <v>757</v>
      </c>
      <c r="I151" s="9">
        <v>1</v>
      </c>
      <c r="J151" s="10" t="s">
        <v>801</v>
      </c>
      <c r="K151" s="9">
        <v>1</v>
      </c>
      <c r="L151" s="10" t="s">
        <v>758</v>
      </c>
    </row>
    <row r="152" spans="1:12" x14ac:dyDescent="0.25">
      <c r="A152" s="203"/>
      <c r="B152" s="87"/>
      <c r="C152" s="9" t="s">
        <v>815</v>
      </c>
      <c r="D152" s="9">
        <v>2</v>
      </c>
      <c r="E152" s="9">
        <v>1</v>
      </c>
      <c r="F152" s="9" t="s">
        <v>757</v>
      </c>
      <c r="G152" s="9">
        <v>1</v>
      </c>
      <c r="H152" s="9" t="s">
        <v>757</v>
      </c>
      <c r="I152" s="9">
        <v>1</v>
      </c>
      <c r="J152" s="10" t="s">
        <v>758</v>
      </c>
      <c r="K152" s="9">
        <v>1</v>
      </c>
      <c r="L152" s="10" t="s">
        <v>758</v>
      </c>
    </row>
    <row r="153" spans="1:12" x14ac:dyDescent="0.25">
      <c r="A153" s="203"/>
      <c r="B153" s="87"/>
      <c r="C153" s="9" t="s">
        <v>800</v>
      </c>
      <c r="D153" s="9">
        <v>1</v>
      </c>
      <c r="E153" s="9">
        <v>1</v>
      </c>
      <c r="F153" s="9" t="s">
        <v>757</v>
      </c>
      <c r="G153" s="9">
        <v>1</v>
      </c>
      <c r="H153" s="9" t="s">
        <v>757</v>
      </c>
      <c r="I153" s="9">
        <v>2</v>
      </c>
      <c r="J153" s="10" t="s">
        <v>801</v>
      </c>
      <c r="K153" s="9">
        <v>1</v>
      </c>
      <c r="L153" s="10" t="s">
        <v>758</v>
      </c>
    </row>
    <row r="154" spans="1:12" x14ac:dyDescent="0.25">
      <c r="A154" s="203"/>
      <c r="B154" s="87"/>
      <c r="C154" s="9" t="s">
        <v>816</v>
      </c>
      <c r="D154" s="9">
        <v>1</v>
      </c>
      <c r="E154" s="9">
        <v>1</v>
      </c>
      <c r="F154" s="9" t="s">
        <v>757</v>
      </c>
      <c r="G154" s="9">
        <v>2</v>
      </c>
      <c r="H154" s="9" t="s">
        <v>757</v>
      </c>
      <c r="I154" s="9">
        <v>2</v>
      </c>
      <c r="J154" s="10" t="s">
        <v>801</v>
      </c>
      <c r="K154" s="9">
        <v>1</v>
      </c>
      <c r="L154" s="10" t="s">
        <v>758</v>
      </c>
    </row>
    <row r="155" spans="1:12" x14ac:dyDescent="0.25">
      <c r="A155" s="203"/>
      <c r="B155" t="s">
        <v>211</v>
      </c>
      <c r="C155" s="9" t="s">
        <v>212</v>
      </c>
    </row>
    <row r="156" spans="1:12" x14ac:dyDescent="0.25">
      <c r="A156" s="203"/>
      <c r="B156" s="87"/>
      <c r="C156" s="9" t="s">
        <v>814</v>
      </c>
      <c r="D156" s="9">
        <v>2</v>
      </c>
      <c r="E156" s="9">
        <v>1</v>
      </c>
      <c r="F156" s="9" t="s">
        <v>757</v>
      </c>
      <c r="G156" s="9">
        <v>1</v>
      </c>
      <c r="H156" s="9" t="s">
        <v>757</v>
      </c>
      <c r="I156" s="9">
        <v>1</v>
      </c>
      <c r="J156" s="10" t="s">
        <v>801</v>
      </c>
      <c r="K156" s="9">
        <v>1</v>
      </c>
      <c r="L156" s="10" t="s">
        <v>758</v>
      </c>
    </row>
    <row r="157" spans="1:12" x14ac:dyDescent="0.25">
      <c r="A157" s="203"/>
      <c r="B157" s="87"/>
      <c r="C157" s="9" t="s">
        <v>815</v>
      </c>
      <c r="D157" s="9">
        <v>2</v>
      </c>
      <c r="E157" s="9">
        <v>1</v>
      </c>
      <c r="F157" s="9" t="s">
        <v>757</v>
      </c>
      <c r="G157" s="9">
        <v>1</v>
      </c>
      <c r="H157" s="9" t="s">
        <v>757</v>
      </c>
      <c r="I157" s="9">
        <v>1</v>
      </c>
      <c r="J157" s="10" t="s">
        <v>758</v>
      </c>
      <c r="K157" s="9">
        <v>1</v>
      </c>
      <c r="L157" s="10" t="s">
        <v>758</v>
      </c>
    </row>
    <row r="158" spans="1:12" x14ac:dyDescent="0.25">
      <c r="A158" s="203"/>
      <c r="B158" s="87"/>
      <c r="C158" s="9" t="s">
        <v>800</v>
      </c>
      <c r="D158" s="9">
        <v>1</v>
      </c>
      <c r="E158" s="9">
        <v>1</v>
      </c>
      <c r="F158" s="9" t="s">
        <v>757</v>
      </c>
      <c r="G158" s="9">
        <v>1</v>
      </c>
      <c r="H158" s="9" t="s">
        <v>757</v>
      </c>
      <c r="I158" s="9">
        <v>2</v>
      </c>
      <c r="J158" s="10" t="s">
        <v>801</v>
      </c>
      <c r="K158" s="9">
        <v>1</v>
      </c>
      <c r="L158" s="10" t="s">
        <v>758</v>
      </c>
    </row>
    <row r="159" spans="1:12" x14ac:dyDescent="0.25">
      <c r="A159" s="203"/>
      <c r="B159" s="87"/>
      <c r="C159" s="9" t="s">
        <v>816</v>
      </c>
      <c r="D159" s="9">
        <v>1</v>
      </c>
      <c r="E159" s="9">
        <v>2</v>
      </c>
      <c r="F159" s="9" t="s">
        <v>757</v>
      </c>
      <c r="G159" s="9">
        <v>2</v>
      </c>
      <c r="H159" s="9" t="s">
        <v>757</v>
      </c>
      <c r="I159" s="9">
        <v>2</v>
      </c>
      <c r="J159" s="10" t="s">
        <v>801</v>
      </c>
      <c r="K159" s="9">
        <v>1</v>
      </c>
      <c r="L159" s="10" t="s">
        <v>758</v>
      </c>
    </row>
    <row r="160" spans="1:12" x14ac:dyDescent="0.25">
      <c r="A160" s="203"/>
      <c r="B160" t="s">
        <v>213</v>
      </c>
      <c r="C160" s="9" t="s">
        <v>214</v>
      </c>
    </row>
    <row r="161" spans="1:12" x14ac:dyDescent="0.25">
      <c r="A161" s="203"/>
      <c r="B161" s="87"/>
      <c r="C161" s="9" t="s">
        <v>814</v>
      </c>
      <c r="D161" s="9">
        <v>2</v>
      </c>
      <c r="E161" s="9">
        <v>1</v>
      </c>
      <c r="F161" s="9" t="s">
        <v>757</v>
      </c>
      <c r="G161" s="9">
        <v>1</v>
      </c>
      <c r="H161" s="9" t="s">
        <v>757</v>
      </c>
      <c r="I161" s="9">
        <v>1</v>
      </c>
      <c r="J161" s="10" t="s">
        <v>801</v>
      </c>
      <c r="K161" s="9">
        <v>1</v>
      </c>
      <c r="L161" s="10" t="s">
        <v>758</v>
      </c>
    </row>
    <row r="162" spans="1:12" x14ac:dyDescent="0.25">
      <c r="A162" s="203"/>
      <c r="B162" s="87"/>
      <c r="C162" s="9" t="s">
        <v>815</v>
      </c>
      <c r="D162" s="9">
        <v>2</v>
      </c>
      <c r="E162" s="9">
        <v>1</v>
      </c>
      <c r="F162" s="9" t="s">
        <v>757</v>
      </c>
      <c r="G162" s="9">
        <v>1</v>
      </c>
      <c r="H162" s="9" t="s">
        <v>757</v>
      </c>
      <c r="I162" s="9">
        <v>1</v>
      </c>
      <c r="J162" s="10" t="s">
        <v>758</v>
      </c>
      <c r="K162" s="9">
        <v>1</v>
      </c>
      <c r="L162" s="10" t="s">
        <v>758</v>
      </c>
    </row>
    <row r="163" spans="1:12" x14ac:dyDescent="0.25">
      <c r="A163" s="203"/>
      <c r="B163" s="87"/>
      <c r="C163" s="9" t="s">
        <v>800</v>
      </c>
      <c r="D163" s="9">
        <v>1</v>
      </c>
      <c r="E163" s="9">
        <v>1</v>
      </c>
      <c r="F163" s="9" t="s">
        <v>757</v>
      </c>
      <c r="G163" s="9">
        <v>1</v>
      </c>
      <c r="H163" s="9" t="s">
        <v>757</v>
      </c>
      <c r="I163" s="9">
        <v>2</v>
      </c>
      <c r="J163" s="10" t="s">
        <v>801</v>
      </c>
      <c r="K163" s="9">
        <v>1</v>
      </c>
      <c r="L163" s="10" t="s">
        <v>758</v>
      </c>
    </row>
    <row r="164" spans="1:12" x14ac:dyDescent="0.25">
      <c r="A164" s="203"/>
      <c r="B164" s="87"/>
      <c r="C164" s="9" t="s">
        <v>817</v>
      </c>
      <c r="D164" s="9">
        <v>1</v>
      </c>
      <c r="E164" s="9">
        <v>2</v>
      </c>
      <c r="F164" s="9" t="s">
        <v>757</v>
      </c>
      <c r="G164" s="9">
        <v>2</v>
      </c>
      <c r="H164" s="9" t="s">
        <v>757</v>
      </c>
      <c r="I164" s="9">
        <v>2</v>
      </c>
      <c r="J164" s="10" t="s">
        <v>801</v>
      </c>
      <c r="K164" s="9">
        <v>1</v>
      </c>
      <c r="L164" s="10" t="s">
        <v>758</v>
      </c>
    </row>
    <row r="165" spans="1:12" x14ac:dyDescent="0.25">
      <c r="A165" s="203"/>
      <c r="B165" t="s">
        <v>216</v>
      </c>
      <c r="C165" s="9" t="s">
        <v>217</v>
      </c>
    </row>
    <row r="166" spans="1:12" x14ac:dyDescent="0.25">
      <c r="A166" s="203"/>
      <c r="B166" s="87"/>
      <c r="C166" s="9" t="s">
        <v>814</v>
      </c>
      <c r="D166" s="9">
        <v>2</v>
      </c>
      <c r="E166" s="9">
        <v>1</v>
      </c>
      <c r="F166" s="9" t="s">
        <v>757</v>
      </c>
      <c r="G166" s="9">
        <v>1</v>
      </c>
      <c r="H166" s="9" t="s">
        <v>757</v>
      </c>
      <c r="I166" s="9">
        <v>1</v>
      </c>
      <c r="J166" s="10" t="s">
        <v>801</v>
      </c>
      <c r="K166" s="9">
        <v>1</v>
      </c>
      <c r="L166" s="10" t="s">
        <v>758</v>
      </c>
    </row>
    <row r="167" spans="1:12" x14ac:dyDescent="0.25">
      <c r="A167" s="203"/>
      <c r="B167" s="87"/>
      <c r="C167" s="9" t="s">
        <v>815</v>
      </c>
      <c r="D167" s="9">
        <v>2</v>
      </c>
      <c r="E167" s="9">
        <v>1</v>
      </c>
      <c r="F167" s="9" t="s">
        <v>757</v>
      </c>
      <c r="G167" s="9">
        <v>1</v>
      </c>
      <c r="H167" s="9" t="s">
        <v>757</v>
      </c>
      <c r="I167" s="9">
        <v>1</v>
      </c>
      <c r="J167" s="10" t="s">
        <v>758</v>
      </c>
      <c r="K167" s="9">
        <v>1</v>
      </c>
      <c r="L167" s="10" t="s">
        <v>758</v>
      </c>
    </row>
    <row r="168" spans="1:12" x14ac:dyDescent="0.25">
      <c r="A168" s="203"/>
      <c r="B168" s="87"/>
      <c r="C168" s="9" t="s">
        <v>800</v>
      </c>
      <c r="D168" s="9">
        <v>1</v>
      </c>
      <c r="E168" s="9">
        <v>1</v>
      </c>
      <c r="F168" s="9" t="s">
        <v>757</v>
      </c>
      <c r="G168" s="9">
        <v>1</v>
      </c>
      <c r="H168" s="9" t="s">
        <v>757</v>
      </c>
      <c r="I168" s="9">
        <v>2</v>
      </c>
      <c r="J168" s="10" t="s">
        <v>801</v>
      </c>
      <c r="K168" s="9">
        <v>1</v>
      </c>
      <c r="L168" s="10" t="s">
        <v>758</v>
      </c>
    </row>
    <row r="169" spans="1:12" x14ac:dyDescent="0.25">
      <c r="A169" s="203"/>
      <c r="B169" s="87"/>
      <c r="C169" s="9" t="s">
        <v>817</v>
      </c>
      <c r="D169" s="9">
        <v>1</v>
      </c>
      <c r="E169" s="9">
        <v>2</v>
      </c>
      <c r="F169" s="9" t="s">
        <v>757</v>
      </c>
      <c r="G169" s="9">
        <v>2</v>
      </c>
      <c r="H169" s="9" t="s">
        <v>757</v>
      </c>
      <c r="I169" s="9">
        <v>2</v>
      </c>
      <c r="J169" s="10" t="s">
        <v>801</v>
      </c>
      <c r="K169" s="9">
        <v>1</v>
      </c>
      <c r="L169" s="10" t="s">
        <v>758</v>
      </c>
    </row>
    <row r="170" spans="1:12" x14ac:dyDescent="0.25">
      <c r="A170" s="203"/>
      <c r="B170" t="s">
        <v>219</v>
      </c>
      <c r="C170" s="9" t="s">
        <v>220</v>
      </c>
    </row>
    <row r="171" spans="1:12" x14ac:dyDescent="0.25">
      <c r="A171" s="203"/>
      <c r="B171" s="87"/>
      <c r="C171" s="9" t="s">
        <v>814</v>
      </c>
      <c r="D171" s="9">
        <v>2</v>
      </c>
      <c r="E171" s="9">
        <v>1</v>
      </c>
      <c r="F171" s="9" t="s">
        <v>757</v>
      </c>
      <c r="G171" s="9">
        <v>1</v>
      </c>
      <c r="H171" s="9" t="s">
        <v>757</v>
      </c>
      <c r="I171" s="9">
        <v>1</v>
      </c>
      <c r="J171" s="10" t="s">
        <v>801</v>
      </c>
      <c r="K171" s="9">
        <v>1</v>
      </c>
      <c r="L171" s="10" t="s">
        <v>758</v>
      </c>
    </row>
    <row r="172" spans="1:12" x14ac:dyDescent="0.25">
      <c r="A172" s="203"/>
      <c r="B172" s="87"/>
      <c r="C172" s="9" t="s">
        <v>815</v>
      </c>
      <c r="D172" s="9">
        <v>2</v>
      </c>
      <c r="E172" s="9">
        <v>1</v>
      </c>
      <c r="F172" s="9" t="s">
        <v>757</v>
      </c>
      <c r="G172" s="9">
        <v>1</v>
      </c>
      <c r="H172" s="9" t="s">
        <v>757</v>
      </c>
      <c r="I172" s="9">
        <v>1</v>
      </c>
      <c r="J172" s="10" t="s">
        <v>758</v>
      </c>
      <c r="K172" s="9">
        <v>1</v>
      </c>
      <c r="L172" s="10" t="s">
        <v>758</v>
      </c>
    </row>
    <row r="173" spans="1:12" x14ac:dyDescent="0.25">
      <c r="A173" s="203"/>
      <c r="B173" s="87"/>
      <c r="C173" s="9" t="s">
        <v>800</v>
      </c>
      <c r="D173" s="9">
        <v>1</v>
      </c>
      <c r="E173" s="9">
        <v>1</v>
      </c>
      <c r="F173" s="9" t="s">
        <v>757</v>
      </c>
      <c r="G173" s="9">
        <v>1</v>
      </c>
      <c r="H173" s="9" t="s">
        <v>757</v>
      </c>
      <c r="I173" s="9">
        <v>2</v>
      </c>
      <c r="J173" s="10" t="s">
        <v>801</v>
      </c>
      <c r="K173" s="9">
        <v>1</v>
      </c>
      <c r="L173" s="10" t="s">
        <v>758</v>
      </c>
    </row>
    <row r="174" spans="1:12" x14ac:dyDescent="0.25">
      <c r="A174" s="203"/>
      <c r="C174" s="9" t="s">
        <v>817</v>
      </c>
      <c r="D174" s="9">
        <v>1</v>
      </c>
      <c r="E174" s="9">
        <v>2</v>
      </c>
      <c r="F174" s="9" t="s">
        <v>757</v>
      </c>
      <c r="G174" s="9">
        <v>2</v>
      </c>
      <c r="H174" s="9" t="s">
        <v>757</v>
      </c>
      <c r="I174" s="9">
        <v>2</v>
      </c>
      <c r="J174" s="10" t="s">
        <v>801</v>
      </c>
      <c r="K174" s="9">
        <v>1</v>
      </c>
      <c r="L174" s="10" t="s">
        <v>758</v>
      </c>
    </row>
    <row r="175" spans="1:12" x14ac:dyDescent="0.25">
      <c r="A175" s="203"/>
      <c r="B175" t="s">
        <v>222</v>
      </c>
      <c r="C175" s="9" t="s">
        <v>223</v>
      </c>
    </row>
    <row r="176" spans="1:12" x14ac:dyDescent="0.25">
      <c r="A176" s="203"/>
      <c r="C176" s="9" t="s">
        <v>814</v>
      </c>
      <c r="D176" s="9">
        <v>2</v>
      </c>
      <c r="E176" s="9">
        <v>1</v>
      </c>
      <c r="F176" s="9" t="s">
        <v>757</v>
      </c>
      <c r="G176" s="9">
        <v>1</v>
      </c>
      <c r="H176" s="9" t="s">
        <v>757</v>
      </c>
      <c r="I176" s="9">
        <v>1</v>
      </c>
      <c r="J176" s="10" t="s">
        <v>801</v>
      </c>
      <c r="K176" s="9">
        <v>1</v>
      </c>
      <c r="L176" s="10" t="s">
        <v>758</v>
      </c>
    </row>
    <row r="177" spans="1:12" x14ac:dyDescent="0.25">
      <c r="A177" s="203"/>
      <c r="B177" s="87"/>
      <c r="C177" s="9" t="s">
        <v>815</v>
      </c>
      <c r="D177" s="9">
        <v>2</v>
      </c>
      <c r="E177" s="9">
        <v>1</v>
      </c>
      <c r="F177" s="9" t="s">
        <v>757</v>
      </c>
      <c r="G177" s="9">
        <v>1</v>
      </c>
      <c r="H177" s="9" t="s">
        <v>757</v>
      </c>
      <c r="I177" s="9">
        <v>1</v>
      </c>
      <c r="J177" s="10" t="s">
        <v>758</v>
      </c>
      <c r="K177" s="9">
        <v>1</v>
      </c>
      <c r="L177" s="10" t="s">
        <v>758</v>
      </c>
    </row>
    <row r="178" spans="1:12" x14ac:dyDescent="0.25">
      <c r="A178" s="203"/>
      <c r="B178" s="87"/>
      <c r="C178" s="9" t="s">
        <v>800</v>
      </c>
      <c r="D178" s="9">
        <v>1</v>
      </c>
      <c r="E178" s="9">
        <v>1</v>
      </c>
      <c r="F178" s="9" t="s">
        <v>757</v>
      </c>
      <c r="G178" s="9">
        <v>1</v>
      </c>
      <c r="H178" s="9" t="s">
        <v>757</v>
      </c>
      <c r="I178" s="9">
        <v>2</v>
      </c>
      <c r="J178" s="10" t="s">
        <v>801</v>
      </c>
      <c r="K178" s="9">
        <v>1</v>
      </c>
      <c r="L178" s="10" t="s">
        <v>758</v>
      </c>
    </row>
    <row r="179" spans="1:12" x14ac:dyDescent="0.25">
      <c r="A179" s="203"/>
      <c r="B179" s="87"/>
      <c r="C179" s="9" t="s">
        <v>817</v>
      </c>
      <c r="D179" s="9">
        <v>1</v>
      </c>
      <c r="E179" s="9">
        <v>2</v>
      </c>
      <c r="F179" s="9" t="s">
        <v>757</v>
      </c>
      <c r="G179" s="9">
        <v>2</v>
      </c>
      <c r="H179" s="9" t="s">
        <v>757</v>
      </c>
      <c r="I179" s="9">
        <v>2</v>
      </c>
      <c r="J179" s="10" t="s">
        <v>801</v>
      </c>
      <c r="K179" s="9">
        <v>1</v>
      </c>
      <c r="L179" s="10" t="s">
        <v>758</v>
      </c>
    </row>
    <row r="180" spans="1:12" x14ac:dyDescent="0.25">
      <c r="A180" s="203" t="s">
        <v>822</v>
      </c>
      <c r="B180" s="86" t="s">
        <v>320</v>
      </c>
      <c r="C180" s="9" t="s">
        <v>321</v>
      </c>
    </row>
    <row r="181" spans="1:12" x14ac:dyDescent="0.25">
      <c r="A181" s="203"/>
      <c r="B181" s="87"/>
      <c r="C181" s="9" t="s">
        <v>811</v>
      </c>
      <c r="D181" s="9">
        <v>1</v>
      </c>
      <c r="E181" s="9">
        <v>1</v>
      </c>
      <c r="F181" s="9" t="s">
        <v>757</v>
      </c>
      <c r="G181" s="9">
        <v>1</v>
      </c>
      <c r="H181" s="9" t="s">
        <v>757</v>
      </c>
      <c r="I181" s="9">
        <v>1</v>
      </c>
      <c r="J181" s="10" t="s">
        <v>801</v>
      </c>
      <c r="K181" s="9">
        <v>1</v>
      </c>
      <c r="L181" s="9" t="s">
        <v>757</v>
      </c>
    </row>
    <row r="182" spans="1:12" x14ac:dyDescent="0.25">
      <c r="A182" s="203"/>
      <c r="B182" s="87"/>
      <c r="C182" s="9" t="s">
        <v>823</v>
      </c>
      <c r="D182" s="9">
        <v>1</v>
      </c>
      <c r="E182" s="9">
        <v>2</v>
      </c>
      <c r="F182" s="9" t="s">
        <v>757</v>
      </c>
      <c r="G182" s="9">
        <v>2</v>
      </c>
      <c r="H182" s="9" t="s">
        <v>757</v>
      </c>
      <c r="I182" s="9">
        <v>2</v>
      </c>
      <c r="J182" s="10" t="s">
        <v>758</v>
      </c>
      <c r="K182" s="9">
        <v>2</v>
      </c>
      <c r="L182" s="9" t="s">
        <v>757</v>
      </c>
    </row>
    <row r="183" spans="1:12" x14ac:dyDescent="0.25">
      <c r="A183" s="203"/>
      <c r="B183" s="87"/>
      <c r="C183" s="9" t="s">
        <v>824</v>
      </c>
      <c r="D183" s="9">
        <v>2</v>
      </c>
      <c r="E183" s="9">
        <v>1</v>
      </c>
      <c r="F183" s="9" t="s">
        <v>757</v>
      </c>
      <c r="G183" s="9">
        <v>1</v>
      </c>
      <c r="H183" s="9" t="s">
        <v>757</v>
      </c>
      <c r="I183" s="9">
        <v>1</v>
      </c>
      <c r="J183" s="10" t="s">
        <v>758</v>
      </c>
      <c r="K183" s="9">
        <v>1</v>
      </c>
      <c r="L183" s="9" t="s">
        <v>757</v>
      </c>
    </row>
    <row r="184" spans="1:12" x14ac:dyDescent="0.25">
      <c r="A184" s="203"/>
      <c r="B184" s="87"/>
      <c r="C184" s="9" t="s">
        <v>825</v>
      </c>
      <c r="D184" s="9">
        <v>1</v>
      </c>
      <c r="E184" s="9">
        <v>1</v>
      </c>
      <c r="F184" s="9" t="s">
        <v>757</v>
      </c>
      <c r="G184" s="9">
        <v>2</v>
      </c>
      <c r="H184" s="9" t="s">
        <v>757</v>
      </c>
      <c r="I184" s="9">
        <v>2</v>
      </c>
      <c r="J184" s="10" t="s">
        <v>801</v>
      </c>
      <c r="K184" s="9">
        <v>2</v>
      </c>
      <c r="L184" s="9" t="s">
        <v>757</v>
      </c>
    </row>
    <row r="185" spans="1:12" x14ac:dyDescent="0.25">
      <c r="A185" s="203"/>
      <c r="B185" s="87"/>
      <c r="C185" s="9" t="s">
        <v>826</v>
      </c>
      <c r="D185" s="9">
        <v>1</v>
      </c>
      <c r="E185" s="9">
        <v>1</v>
      </c>
      <c r="F185" s="9" t="s">
        <v>757</v>
      </c>
      <c r="G185" s="9">
        <v>2</v>
      </c>
      <c r="H185" s="9" t="s">
        <v>757</v>
      </c>
      <c r="I185" s="9">
        <v>2</v>
      </c>
      <c r="J185" s="10" t="s">
        <v>801</v>
      </c>
      <c r="K185" s="9">
        <v>2</v>
      </c>
      <c r="L185" s="9" t="s">
        <v>757</v>
      </c>
    </row>
    <row r="186" spans="1:12" x14ac:dyDescent="0.25">
      <c r="A186" s="203"/>
      <c r="B186" s="86" t="s">
        <v>324</v>
      </c>
      <c r="C186" s="9" t="s">
        <v>325</v>
      </c>
    </row>
    <row r="187" spans="1:12" x14ac:dyDescent="0.25">
      <c r="A187" s="203"/>
      <c r="B187" s="87"/>
      <c r="C187" s="9" t="s">
        <v>811</v>
      </c>
      <c r="D187" s="9">
        <v>1</v>
      </c>
      <c r="E187" s="9">
        <v>1</v>
      </c>
      <c r="F187" s="9" t="s">
        <v>757</v>
      </c>
      <c r="G187" s="9">
        <v>1</v>
      </c>
      <c r="H187" s="9" t="s">
        <v>757</v>
      </c>
      <c r="I187" s="9">
        <v>1</v>
      </c>
      <c r="J187" s="10" t="s">
        <v>801</v>
      </c>
      <c r="K187" s="9">
        <v>1</v>
      </c>
      <c r="L187" s="9" t="s">
        <v>757</v>
      </c>
    </row>
    <row r="188" spans="1:12" x14ac:dyDescent="0.25">
      <c r="A188" s="203"/>
      <c r="B188" s="87"/>
      <c r="C188" s="9" t="s">
        <v>823</v>
      </c>
      <c r="D188" s="9">
        <v>1</v>
      </c>
      <c r="E188" s="9">
        <v>2</v>
      </c>
      <c r="F188" s="9" t="s">
        <v>757</v>
      </c>
      <c r="G188" s="9">
        <v>2</v>
      </c>
      <c r="H188" s="9" t="s">
        <v>757</v>
      </c>
      <c r="I188" s="9">
        <v>2</v>
      </c>
      <c r="J188" s="10" t="s">
        <v>758</v>
      </c>
      <c r="K188" s="9">
        <v>2</v>
      </c>
      <c r="L188" s="9" t="s">
        <v>757</v>
      </c>
    </row>
    <row r="189" spans="1:12" x14ac:dyDescent="0.25">
      <c r="A189" s="203"/>
      <c r="B189" s="87"/>
      <c r="C189" s="9" t="s">
        <v>824</v>
      </c>
      <c r="D189" s="9">
        <v>2</v>
      </c>
      <c r="E189" s="9">
        <v>1</v>
      </c>
      <c r="F189" s="9" t="s">
        <v>757</v>
      </c>
      <c r="G189" s="9">
        <v>1</v>
      </c>
      <c r="H189" s="9" t="s">
        <v>757</v>
      </c>
      <c r="I189" s="9">
        <v>1</v>
      </c>
      <c r="J189" s="10" t="s">
        <v>758</v>
      </c>
      <c r="K189" s="9">
        <v>1</v>
      </c>
      <c r="L189" s="9" t="s">
        <v>757</v>
      </c>
    </row>
    <row r="190" spans="1:12" x14ac:dyDescent="0.25">
      <c r="A190" s="203"/>
      <c r="B190" s="87"/>
      <c r="C190" s="9" t="s">
        <v>825</v>
      </c>
      <c r="D190" s="9">
        <v>1</v>
      </c>
      <c r="E190" s="9">
        <v>1</v>
      </c>
      <c r="F190" s="9" t="s">
        <v>757</v>
      </c>
      <c r="G190" s="9">
        <v>2</v>
      </c>
      <c r="H190" s="9" t="s">
        <v>757</v>
      </c>
      <c r="I190" s="9">
        <v>2</v>
      </c>
      <c r="J190" s="10" t="s">
        <v>801</v>
      </c>
      <c r="K190" s="9">
        <v>2</v>
      </c>
      <c r="L190" s="9" t="s">
        <v>757</v>
      </c>
    </row>
    <row r="191" spans="1:12" x14ac:dyDescent="0.25">
      <c r="A191" s="203"/>
      <c r="B191" s="87"/>
      <c r="C191" s="9" t="s">
        <v>826</v>
      </c>
      <c r="D191" s="9">
        <v>1</v>
      </c>
      <c r="E191" s="9">
        <v>1</v>
      </c>
      <c r="F191" s="9" t="s">
        <v>757</v>
      </c>
      <c r="G191" s="9">
        <v>2</v>
      </c>
      <c r="H191" s="9" t="s">
        <v>757</v>
      </c>
      <c r="I191" s="9">
        <v>2</v>
      </c>
      <c r="J191" s="10" t="s">
        <v>801</v>
      </c>
      <c r="K191" s="9">
        <v>2</v>
      </c>
      <c r="L191" s="9" t="s">
        <v>757</v>
      </c>
    </row>
    <row r="192" spans="1:12" x14ac:dyDescent="0.25">
      <c r="A192" s="203"/>
      <c r="B192" s="86" t="s">
        <v>327</v>
      </c>
      <c r="C192" s="9" t="s">
        <v>328</v>
      </c>
    </row>
    <row r="193" spans="1:12" x14ac:dyDescent="0.25">
      <c r="A193" s="203"/>
      <c r="B193" s="87"/>
      <c r="C193" s="9" t="s">
        <v>811</v>
      </c>
      <c r="D193" s="9">
        <v>1</v>
      </c>
      <c r="E193" s="9">
        <v>1</v>
      </c>
      <c r="F193" s="9" t="s">
        <v>757</v>
      </c>
      <c r="G193" s="9">
        <v>1</v>
      </c>
      <c r="H193" s="9" t="s">
        <v>757</v>
      </c>
      <c r="I193" s="9">
        <v>1</v>
      </c>
      <c r="J193" s="10" t="s">
        <v>801</v>
      </c>
      <c r="K193" s="9">
        <v>1</v>
      </c>
      <c r="L193" s="9" t="s">
        <v>757</v>
      </c>
    </row>
    <row r="194" spans="1:12" x14ac:dyDescent="0.25">
      <c r="A194" s="203"/>
      <c r="B194" s="87"/>
      <c r="C194" s="9" t="s">
        <v>823</v>
      </c>
      <c r="D194" s="9">
        <v>1</v>
      </c>
      <c r="E194" s="9">
        <v>2</v>
      </c>
      <c r="F194" s="9" t="s">
        <v>757</v>
      </c>
      <c r="G194" s="9">
        <v>2</v>
      </c>
      <c r="H194" s="9" t="s">
        <v>757</v>
      </c>
      <c r="I194" s="9">
        <v>2</v>
      </c>
      <c r="J194" s="10" t="s">
        <v>758</v>
      </c>
      <c r="K194" s="9">
        <v>2</v>
      </c>
      <c r="L194" s="9" t="s">
        <v>757</v>
      </c>
    </row>
    <row r="195" spans="1:12" x14ac:dyDescent="0.25">
      <c r="A195" s="203"/>
      <c r="B195" s="87"/>
      <c r="C195" s="9" t="s">
        <v>824</v>
      </c>
      <c r="D195" s="9">
        <v>2</v>
      </c>
      <c r="E195" s="9">
        <v>1</v>
      </c>
      <c r="F195" s="9" t="s">
        <v>757</v>
      </c>
      <c r="G195" s="9">
        <v>1</v>
      </c>
      <c r="H195" s="9" t="s">
        <v>757</v>
      </c>
      <c r="I195" s="9">
        <v>1</v>
      </c>
      <c r="J195" s="10" t="s">
        <v>758</v>
      </c>
      <c r="K195" s="9">
        <v>1</v>
      </c>
      <c r="L195" s="9" t="s">
        <v>757</v>
      </c>
    </row>
    <row r="196" spans="1:12" x14ac:dyDescent="0.25">
      <c r="A196" s="203"/>
      <c r="B196" s="87"/>
      <c r="C196" s="9" t="s">
        <v>825</v>
      </c>
      <c r="D196" s="9">
        <v>1</v>
      </c>
      <c r="E196" s="9">
        <v>1</v>
      </c>
      <c r="F196" s="9" t="s">
        <v>757</v>
      </c>
      <c r="G196" s="9">
        <v>2</v>
      </c>
      <c r="H196" s="9" t="s">
        <v>757</v>
      </c>
      <c r="I196" s="9">
        <v>2</v>
      </c>
      <c r="J196" s="10" t="s">
        <v>801</v>
      </c>
      <c r="K196" s="9">
        <v>2</v>
      </c>
      <c r="L196" s="9" t="s">
        <v>757</v>
      </c>
    </row>
    <row r="197" spans="1:12" x14ac:dyDescent="0.25">
      <c r="A197" s="203"/>
      <c r="B197" s="87"/>
      <c r="C197" s="9" t="s">
        <v>826</v>
      </c>
      <c r="D197" s="9">
        <v>1</v>
      </c>
      <c r="E197" s="9">
        <v>1</v>
      </c>
      <c r="F197" s="9" t="s">
        <v>757</v>
      </c>
      <c r="G197" s="9">
        <v>2</v>
      </c>
      <c r="H197" s="9" t="s">
        <v>757</v>
      </c>
      <c r="I197" s="9">
        <v>2</v>
      </c>
      <c r="J197" s="10" t="s">
        <v>801</v>
      </c>
      <c r="K197" s="9">
        <v>2</v>
      </c>
      <c r="L197" s="9" t="s">
        <v>757</v>
      </c>
    </row>
    <row r="198" spans="1:12" x14ac:dyDescent="0.25">
      <c r="A198" s="203"/>
      <c r="B198" s="86" t="s">
        <v>330</v>
      </c>
      <c r="C198" s="9" t="s">
        <v>331</v>
      </c>
    </row>
    <row r="199" spans="1:12" x14ac:dyDescent="0.25">
      <c r="A199" s="203"/>
      <c r="B199" s="87"/>
      <c r="C199" s="9" t="s">
        <v>811</v>
      </c>
      <c r="D199" s="9">
        <v>1</v>
      </c>
      <c r="E199" s="9">
        <v>1</v>
      </c>
      <c r="F199" s="9" t="s">
        <v>757</v>
      </c>
      <c r="G199" s="9">
        <v>1</v>
      </c>
      <c r="H199" s="9" t="s">
        <v>757</v>
      </c>
      <c r="I199" s="9">
        <v>1</v>
      </c>
      <c r="J199" s="10" t="s">
        <v>801</v>
      </c>
      <c r="K199" s="9">
        <v>1</v>
      </c>
      <c r="L199" s="9" t="s">
        <v>757</v>
      </c>
    </row>
    <row r="200" spans="1:12" x14ac:dyDescent="0.25">
      <c r="A200" s="203"/>
      <c r="B200" s="87"/>
      <c r="C200" s="9" t="s">
        <v>823</v>
      </c>
      <c r="D200" s="9">
        <v>1</v>
      </c>
      <c r="E200" s="9">
        <v>2</v>
      </c>
      <c r="F200" s="9" t="s">
        <v>757</v>
      </c>
      <c r="G200" s="9">
        <v>2</v>
      </c>
      <c r="H200" s="9" t="s">
        <v>757</v>
      </c>
      <c r="I200" s="9">
        <v>2</v>
      </c>
      <c r="J200" s="10" t="s">
        <v>758</v>
      </c>
      <c r="K200" s="9">
        <v>2</v>
      </c>
      <c r="L200" s="9" t="s">
        <v>757</v>
      </c>
    </row>
    <row r="201" spans="1:12" x14ac:dyDescent="0.25">
      <c r="A201" s="203"/>
      <c r="B201" s="87"/>
      <c r="C201" s="9" t="s">
        <v>824</v>
      </c>
      <c r="D201" s="9">
        <v>2</v>
      </c>
      <c r="E201" s="9">
        <v>1</v>
      </c>
      <c r="F201" s="9" t="s">
        <v>757</v>
      </c>
      <c r="G201" s="9">
        <v>1</v>
      </c>
      <c r="H201" s="9" t="s">
        <v>757</v>
      </c>
      <c r="I201" s="9">
        <v>1</v>
      </c>
      <c r="J201" s="10" t="s">
        <v>758</v>
      </c>
      <c r="K201" s="9">
        <v>1</v>
      </c>
      <c r="L201" s="9" t="s">
        <v>757</v>
      </c>
    </row>
    <row r="202" spans="1:12" x14ac:dyDescent="0.25">
      <c r="A202" s="203"/>
      <c r="B202" s="87"/>
      <c r="C202" s="9" t="s">
        <v>825</v>
      </c>
      <c r="D202" s="9">
        <v>1</v>
      </c>
      <c r="E202" s="9">
        <v>1</v>
      </c>
      <c r="F202" s="9" t="s">
        <v>757</v>
      </c>
      <c r="G202" s="9">
        <v>2</v>
      </c>
      <c r="H202" s="9" t="s">
        <v>757</v>
      </c>
      <c r="I202" s="9">
        <v>2</v>
      </c>
      <c r="J202" s="10" t="s">
        <v>801</v>
      </c>
      <c r="K202" s="9">
        <v>2</v>
      </c>
      <c r="L202" s="9" t="s">
        <v>757</v>
      </c>
    </row>
    <row r="203" spans="1:12" x14ac:dyDescent="0.25">
      <c r="A203" s="203"/>
      <c r="B203" s="87"/>
      <c r="C203" s="9" t="s">
        <v>826</v>
      </c>
      <c r="D203" s="9">
        <v>1</v>
      </c>
      <c r="E203" s="9">
        <v>1</v>
      </c>
      <c r="F203" s="9" t="s">
        <v>757</v>
      </c>
      <c r="G203" s="9">
        <v>2</v>
      </c>
      <c r="H203" s="9" t="s">
        <v>757</v>
      </c>
      <c r="I203" s="9">
        <v>2</v>
      </c>
      <c r="J203" s="10" t="s">
        <v>801</v>
      </c>
      <c r="K203" s="9">
        <v>2</v>
      </c>
      <c r="L203" s="9" t="s">
        <v>757</v>
      </c>
    </row>
    <row r="204" spans="1:12" x14ac:dyDescent="0.25">
      <c r="A204" s="203"/>
      <c r="B204" s="86" t="s">
        <v>417</v>
      </c>
      <c r="C204" s="9" t="s">
        <v>418</v>
      </c>
    </row>
    <row r="205" spans="1:12" x14ac:dyDescent="0.25">
      <c r="A205" s="203"/>
      <c r="B205" s="87"/>
      <c r="C205" s="9" t="s">
        <v>811</v>
      </c>
      <c r="D205" s="9">
        <v>1</v>
      </c>
      <c r="E205" s="9">
        <v>1</v>
      </c>
      <c r="F205" s="9" t="s">
        <v>757</v>
      </c>
      <c r="G205" s="9">
        <v>1</v>
      </c>
      <c r="H205" s="9" t="s">
        <v>757</v>
      </c>
      <c r="I205" s="9">
        <v>1</v>
      </c>
      <c r="J205" s="10" t="s">
        <v>801</v>
      </c>
      <c r="K205" s="9">
        <v>1</v>
      </c>
      <c r="L205" s="9" t="s">
        <v>757</v>
      </c>
    </row>
    <row r="206" spans="1:12" x14ac:dyDescent="0.25">
      <c r="A206" s="203"/>
      <c r="B206" s="87"/>
      <c r="C206" s="9" t="s">
        <v>823</v>
      </c>
      <c r="D206" s="9">
        <v>1</v>
      </c>
      <c r="E206" s="9">
        <v>2</v>
      </c>
      <c r="F206" s="9" t="s">
        <v>757</v>
      </c>
      <c r="G206" s="9">
        <v>2</v>
      </c>
      <c r="H206" s="9" t="s">
        <v>757</v>
      </c>
      <c r="I206" s="9">
        <v>2</v>
      </c>
      <c r="J206" s="10" t="s">
        <v>758</v>
      </c>
      <c r="K206" s="9">
        <v>2</v>
      </c>
      <c r="L206" s="9" t="s">
        <v>757</v>
      </c>
    </row>
    <row r="207" spans="1:12" x14ac:dyDescent="0.25">
      <c r="A207" s="203"/>
      <c r="B207" s="87"/>
      <c r="C207" s="9" t="s">
        <v>824</v>
      </c>
      <c r="D207" s="9">
        <v>2</v>
      </c>
      <c r="E207" s="9">
        <v>1</v>
      </c>
      <c r="F207" s="9" t="s">
        <v>757</v>
      </c>
      <c r="G207" s="9">
        <v>1</v>
      </c>
      <c r="H207" s="9" t="s">
        <v>757</v>
      </c>
      <c r="I207" s="9">
        <v>1</v>
      </c>
      <c r="J207" s="10" t="s">
        <v>758</v>
      </c>
      <c r="K207" s="9">
        <v>1</v>
      </c>
      <c r="L207" s="9" t="s">
        <v>757</v>
      </c>
    </row>
    <row r="208" spans="1:12" x14ac:dyDescent="0.25">
      <c r="A208" s="203"/>
      <c r="B208" s="87"/>
      <c r="C208" s="9" t="s">
        <v>825</v>
      </c>
      <c r="D208" s="9">
        <v>1</v>
      </c>
      <c r="E208" s="9">
        <v>1</v>
      </c>
      <c r="F208" s="9" t="s">
        <v>757</v>
      </c>
      <c r="G208" s="9">
        <v>2</v>
      </c>
      <c r="H208" s="9" t="s">
        <v>757</v>
      </c>
      <c r="I208" s="9">
        <v>2</v>
      </c>
      <c r="J208" s="10" t="s">
        <v>801</v>
      </c>
      <c r="K208" s="9">
        <v>2</v>
      </c>
      <c r="L208" s="9" t="s">
        <v>757</v>
      </c>
    </row>
    <row r="209" spans="1:12" x14ac:dyDescent="0.25">
      <c r="A209" s="203"/>
      <c r="B209" s="87"/>
      <c r="C209" s="9" t="s">
        <v>826</v>
      </c>
      <c r="D209" s="9">
        <v>1</v>
      </c>
      <c r="E209" s="9">
        <v>1</v>
      </c>
      <c r="F209" s="9" t="s">
        <v>757</v>
      </c>
      <c r="G209" s="9">
        <v>2</v>
      </c>
      <c r="H209" s="9" t="s">
        <v>757</v>
      </c>
      <c r="I209" s="9">
        <v>2</v>
      </c>
      <c r="J209" s="10" t="s">
        <v>801</v>
      </c>
      <c r="K209" s="9">
        <v>2</v>
      </c>
      <c r="L209" s="9" t="s">
        <v>757</v>
      </c>
    </row>
    <row r="210" spans="1:12" x14ac:dyDescent="0.25">
      <c r="A210" s="203"/>
      <c r="B210" s="86" t="s">
        <v>420</v>
      </c>
      <c r="C210" s="9" t="s">
        <v>421</v>
      </c>
    </row>
    <row r="211" spans="1:12" x14ac:dyDescent="0.25">
      <c r="A211" s="203"/>
      <c r="B211" s="87"/>
      <c r="C211" s="9" t="s">
        <v>811</v>
      </c>
      <c r="D211" s="9">
        <v>1</v>
      </c>
      <c r="E211" s="9">
        <v>1</v>
      </c>
      <c r="F211" s="9" t="s">
        <v>757</v>
      </c>
      <c r="G211" s="9">
        <v>1</v>
      </c>
      <c r="H211" s="9" t="s">
        <v>757</v>
      </c>
      <c r="I211" s="9">
        <v>1</v>
      </c>
      <c r="J211" s="10" t="s">
        <v>801</v>
      </c>
      <c r="K211" s="9">
        <v>1</v>
      </c>
      <c r="L211" s="9" t="s">
        <v>757</v>
      </c>
    </row>
    <row r="212" spans="1:12" x14ac:dyDescent="0.25">
      <c r="A212" s="203"/>
      <c r="B212" s="87"/>
      <c r="C212" s="9" t="s">
        <v>823</v>
      </c>
      <c r="D212" s="9">
        <v>1</v>
      </c>
      <c r="E212" s="9">
        <v>2</v>
      </c>
      <c r="F212" s="9" t="s">
        <v>757</v>
      </c>
      <c r="G212" s="9">
        <v>2</v>
      </c>
      <c r="H212" s="9" t="s">
        <v>757</v>
      </c>
      <c r="I212" s="9">
        <v>2</v>
      </c>
      <c r="J212" s="10" t="s">
        <v>758</v>
      </c>
      <c r="K212" s="9">
        <v>2</v>
      </c>
      <c r="L212" s="9" t="s">
        <v>757</v>
      </c>
    </row>
    <row r="213" spans="1:12" x14ac:dyDescent="0.25">
      <c r="A213" s="203"/>
      <c r="B213" s="87"/>
      <c r="C213" s="9" t="s">
        <v>824</v>
      </c>
      <c r="D213" s="9">
        <v>2</v>
      </c>
      <c r="E213" s="9">
        <v>1</v>
      </c>
      <c r="F213" s="9" t="s">
        <v>757</v>
      </c>
      <c r="G213" s="9">
        <v>1</v>
      </c>
      <c r="H213" s="9" t="s">
        <v>757</v>
      </c>
      <c r="I213" s="9">
        <v>1</v>
      </c>
      <c r="J213" s="10" t="s">
        <v>758</v>
      </c>
      <c r="K213" s="9">
        <v>1</v>
      </c>
      <c r="L213" s="9" t="s">
        <v>757</v>
      </c>
    </row>
    <row r="214" spans="1:12" x14ac:dyDescent="0.25">
      <c r="A214" s="203"/>
      <c r="B214" s="87"/>
      <c r="C214" s="9" t="s">
        <v>825</v>
      </c>
      <c r="D214" s="9">
        <v>1</v>
      </c>
      <c r="E214" s="9">
        <v>1</v>
      </c>
      <c r="F214" s="9" t="s">
        <v>757</v>
      </c>
      <c r="G214" s="9">
        <v>2</v>
      </c>
      <c r="H214" s="9" t="s">
        <v>757</v>
      </c>
      <c r="I214" s="9">
        <v>2</v>
      </c>
      <c r="J214" s="10" t="s">
        <v>801</v>
      </c>
      <c r="K214" s="9">
        <v>2</v>
      </c>
      <c r="L214" s="9" t="s">
        <v>757</v>
      </c>
    </row>
    <row r="215" spans="1:12" x14ac:dyDescent="0.25">
      <c r="A215" s="203"/>
      <c r="B215" s="87"/>
      <c r="C215" s="9" t="s">
        <v>826</v>
      </c>
      <c r="D215" s="9">
        <v>1</v>
      </c>
      <c r="E215" s="9">
        <v>1</v>
      </c>
      <c r="F215" s="9" t="s">
        <v>757</v>
      </c>
      <c r="G215" s="9">
        <v>2</v>
      </c>
      <c r="H215" s="9" t="s">
        <v>757</v>
      </c>
      <c r="I215" s="9">
        <v>2</v>
      </c>
      <c r="J215" s="10" t="s">
        <v>801</v>
      </c>
      <c r="K215" s="9">
        <v>2</v>
      </c>
      <c r="L215" s="9" t="s">
        <v>757</v>
      </c>
    </row>
    <row r="216" spans="1:12" x14ac:dyDescent="0.25">
      <c r="A216" s="203"/>
      <c r="B216" s="86" t="s">
        <v>423</v>
      </c>
      <c r="C216" s="9" t="s">
        <v>424</v>
      </c>
    </row>
    <row r="217" spans="1:12" x14ac:dyDescent="0.25">
      <c r="A217" s="203"/>
      <c r="B217" s="87"/>
      <c r="C217" s="9" t="s">
        <v>811</v>
      </c>
      <c r="D217" s="9">
        <v>1</v>
      </c>
      <c r="E217" s="9">
        <v>1</v>
      </c>
      <c r="F217" s="9" t="s">
        <v>757</v>
      </c>
      <c r="G217" s="9">
        <v>1</v>
      </c>
      <c r="H217" s="9" t="s">
        <v>757</v>
      </c>
      <c r="I217" s="9">
        <v>1</v>
      </c>
      <c r="J217" s="10" t="s">
        <v>801</v>
      </c>
      <c r="K217" s="9">
        <v>1</v>
      </c>
      <c r="L217" s="9" t="s">
        <v>757</v>
      </c>
    </row>
    <row r="218" spans="1:12" x14ac:dyDescent="0.25">
      <c r="A218" s="203"/>
      <c r="B218" s="87"/>
      <c r="C218" s="9" t="s">
        <v>823</v>
      </c>
      <c r="D218" s="9">
        <v>1</v>
      </c>
      <c r="E218" s="9">
        <v>2</v>
      </c>
      <c r="F218" s="9" t="s">
        <v>757</v>
      </c>
      <c r="G218" s="9">
        <v>2</v>
      </c>
      <c r="H218" s="9" t="s">
        <v>757</v>
      </c>
      <c r="I218" s="9">
        <v>2</v>
      </c>
      <c r="J218" s="10" t="s">
        <v>758</v>
      </c>
      <c r="K218" s="9">
        <v>2</v>
      </c>
      <c r="L218" s="9" t="s">
        <v>757</v>
      </c>
    </row>
    <row r="219" spans="1:12" x14ac:dyDescent="0.25">
      <c r="A219" s="203"/>
      <c r="B219" s="87"/>
      <c r="C219" s="9" t="s">
        <v>824</v>
      </c>
      <c r="D219" s="9">
        <v>2</v>
      </c>
      <c r="E219" s="9">
        <v>1</v>
      </c>
      <c r="F219" s="9" t="s">
        <v>757</v>
      </c>
      <c r="G219" s="9">
        <v>1</v>
      </c>
      <c r="H219" s="9" t="s">
        <v>757</v>
      </c>
      <c r="I219" s="9">
        <v>1</v>
      </c>
      <c r="J219" s="10" t="s">
        <v>758</v>
      </c>
      <c r="K219" s="9">
        <v>1</v>
      </c>
      <c r="L219" s="9" t="s">
        <v>757</v>
      </c>
    </row>
    <row r="220" spans="1:12" x14ac:dyDescent="0.25">
      <c r="A220" s="203"/>
      <c r="B220" s="87"/>
      <c r="C220" s="9" t="s">
        <v>825</v>
      </c>
      <c r="D220" s="9">
        <v>1</v>
      </c>
      <c r="E220" s="9">
        <v>1</v>
      </c>
      <c r="F220" s="9" t="s">
        <v>757</v>
      </c>
      <c r="G220" s="9">
        <v>2</v>
      </c>
      <c r="H220" s="9" t="s">
        <v>757</v>
      </c>
      <c r="I220" s="9">
        <v>2</v>
      </c>
      <c r="J220" s="10" t="s">
        <v>801</v>
      </c>
      <c r="K220" s="9">
        <v>2</v>
      </c>
      <c r="L220" s="9" t="s">
        <v>757</v>
      </c>
    </row>
    <row r="221" spans="1:12" x14ac:dyDescent="0.25">
      <c r="A221" s="203"/>
      <c r="B221" s="87"/>
      <c r="C221" s="9" t="s">
        <v>826</v>
      </c>
      <c r="D221" s="9">
        <v>1</v>
      </c>
      <c r="E221" s="9">
        <v>1</v>
      </c>
      <c r="F221" s="9" t="s">
        <v>757</v>
      </c>
      <c r="G221" s="9">
        <v>2</v>
      </c>
      <c r="H221" s="9" t="s">
        <v>757</v>
      </c>
      <c r="I221" s="9">
        <v>2</v>
      </c>
      <c r="J221" s="10" t="s">
        <v>801</v>
      </c>
      <c r="K221" s="9">
        <v>2</v>
      </c>
      <c r="L221" s="9" t="s">
        <v>757</v>
      </c>
    </row>
    <row r="222" spans="1:12" x14ac:dyDescent="0.25">
      <c r="A222" s="203"/>
      <c r="B222" s="86" t="s">
        <v>426</v>
      </c>
      <c r="C222" s="9" t="s">
        <v>427</v>
      </c>
    </row>
    <row r="223" spans="1:12" x14ac:dyDescent="0.25">
      <c r="A223" s="203"/>
      <c r="B223" s="87"/>
      <c r="C223" s="9" t="s">
        <v>811</v>
      </c>
      <c r="D223" s="9">
        <v>1</v>
      </c>
      <c r="E223" s="9">
        <v>1</v>
      </c>
      <c r="F223" s="9" t="s">
        <v>757</v>
      </c>
      <c r="G223" s="9">
        <v>1</v>
      </c>
      <c r="H223" s="9" t="s">
        <v>757</v>
      </c>
      <c r="I223" s="9">
        <v>1</v>
      </c>
      <c r="J223" s="10" t="s">
        <v>801</v>
      </c>
      <c r="K223" s="9">
        <v>1</v>
      </c>
      <c r="L223" s="9" t="s">
        <v>757</v>
      </c>
    </row>
    <row r="224" spans="1:12" x14ac:dyDescent="0.25">
      <c r="A224" s="203"/>
      <c r="B224" s="87"/>
      <c r="C224" s="9" t="s">
        <v>823</v>
      </c>
      <c r="D224" s="9">
        <v>1</v>
      </c>
      <c r="E224" s="9">
        <v>2</v>
      </c>
      <c r="F224" s="9" t="s">
        <v>757</v>
      </c>
      <c r="G224" s="9">
        <v>2</v>
      </c>
      <c r="H224" s="9" t="s">
        <v>757</v>
      </c>
      <c r="I224" s="9">
        <v>2</v>
      </c>
      <c r="J224" s="10" t="s">
        <v>758</v>
      </c>
      <c r="K224" s="9">
        <v>2</v>
      </c>
      <c r="L224" s="9" t="s">
        <v>757</v>
      </c>
    </row>
    <row r="225" spans="1:12" x14ac:dyDescent="0.25">
      <c r="A225" s="203"/>
      <c r="B225" s="87"/>
      <c r="C225" s="9" t="s">
        <v>824</v>
      </c>
      <c r="D225" s="9">
        <v>2</v>
      </c>
      <c r="E225" s="9">
        <v>1</v>
      </c>
      <c r="F225" s="9" t="s">
        <v>757</v>
      </c>
      <c r="G225" s="9">
        <v>1</v>
      </c>
      <c r="H225" s="9" t="s">
        <v>757</v>
      </c>
      <c r="I225" s="9">
        <v>1</v>
      </c>
      <c r="J225" s="10" t="s">
        <v>758</v>
      </c>
      <c r="K225" s="9">
        <v>1</v>
      </c>
      <c r="L225" s="9" t="s">
        <v>757</v>
      </c>
    </row>
    <row r="226" spans="1:12" x14ac:dyDescent="0.25">
      <c r="A226" s="203"/>
      <c r="B226" s="87"/>
      <c r="C226" s="9" t="s">
        <v>825</v>
      </c>
      <c r="D226" s="9">
        <v>1</v>
      </c>
      <c r="E226" s="9">
        <v>1</v>
      </c>
      <c r="F226" s="9" t="s">
        <v>757</v>
      </c>
      <c r="G226" s="9">
        <v>2</v>
      </c>
      <c r="H226" s="9" t="s">
        <v>757</v>
      </c>
      <c r="I226" s="9">
        <v>2</v>
      </c>
      <c r="J226" s="10" t="s">
        <v>801</v>
      </c>
      <c r="K226" s="9">
        <v>2</v>
      </c>
      <c r="L226" s="9" t="s">
        <v>757</v>
      </c>
    </row>
    <row r="227" spans="1:12" x14ac:dyDescent="0.25">
      <c r="A227" s="203"/>
      <c r="B227" s="87"/>
      <c r="C227" s="9" t="s">
        <v>826</v>
      </c>
      <c r="D227" s="9">
        <v>1</v>
      </c>
      <c r="E227" s="9">
        <v>1</v>
      </c>
      <c r="F227" s="9" t="s">
        <v>757</v>
      </c>
      <c r="G227" s="9">
        <v>2</v>
      </c>
      <c r="H227" s="9" t="s">
        <v>757</v>
      </c>
      <c r="I227" s="9">
        <v>2</v>
      </c>
      <c r="J227" s="10" t="s">
        <v>801</v>
      </c>
      <c r="K227" s="9">
        <v>2</v>
      </c>
      <c r="L227" s="9" t="s">
        <v>757</v>
      </c>
    </row>
    <row r="228" spans="1:12" x14ac:dyDescent="0.25">
      <c r="A228" s="203"/>
      <c r="B228" s="86" t="s">
        <v>404</v>
      </c>
      <c r="C228" s="9" t="s">
        <v>405</v>
      </c>
    </row>
    <row r="229" spans="1:12" x14ac:dyDescent="0.25">
      <c r="A229" s="203"/>
      <c r="B229" s="87"/>
      <c r="C229" s="9" t="s">
        <v>827</v>
      </c>
      <c r="D229" s="9">
        <v>1</v>
      </c>
      <c r="E229" s="9">
        <v>1</v>
      </c>
      <c r="F229" s="9" t="s">
        <v>757</v>
      </c>
      <c r="G229" s="9">
        <v>1</v>
      </c>
      <c r="H229" s="9" t="s">
        <v>757</v>
      </c>
      <c r="I229" s="9">
        <v>1</v>
      </c>
      <c r="J229" s="9" t="s">
        <v>757</v>
      </c>
      <c r="K229" s="9">
        <v>1</v>
      </c>
      <c r="L229" s="9" t="s">
        <v>757</v>
      </c>
    </row>
    <row r="230" spans="1:12" x14ac:dyDescent="0.25">
      <c r="A230" s="203"/>
      <c r="B230" s="87"/>
      <c r="C230" s="9" t="s">
        <v>828</v>
      </c>
      <c r="D230" s="9">
        <v>2</v>
      </c>
      <c r="E230" s="9">
        <v>1</v>
      </c>
      <c r="F230" s="9" t="s">
        <v>757</v>
      </c>
      <c r="G230" s="9">
        <v>2</v>
      </c>
      <c r="H230" s="10" t="s">
        <v>758</v>
      </c>
      <c r="I230" s="9">
        <v>2</v>
      </c>
      <c r="J230" s="10" t="s">
        <v>758</v>
      </c>
      <c r="K230" s="9">
        <v>1</v>
      </c>
      <c r="L230" s="9" t="s">
        <v>757</v>
      </c>
    </row>
    <row r="231" spans="1:12" x14ac:dyDescent="0.25">
      <c r="A231" s="203"/>
      <c r="B231" s="87"/>
      <c r="C231" s="9" t="s">
        <v>797</v>
      </c>
      <c r="D231" s="9">
        <v>2</v>
      </c>
      <c r="E231" s="9">
        <v>1</v>
      </c>
      <c r="F231" s="9" t="s">
        <v>757</v>
      </c>
      <c r="G231" s="9">
        <v>1</v>
      </c>
      <c r="H231" s="9" t="s">
        <v>757</v>
      </c>
      <c r="I231" s="9">
        <v>2</v>
      </c>
      <c r="J231" s="9" t="s">
        <v>757</v>
      </c>
      <c r="K231" s="9">
        <v>1</v>
      </c>
      <c r="L231" s="9" t="s">
        <v>757</v>
      </c>
    </row>
    <row r="232" spans="1:12" x14ac:dyDescent="0.25">
      <c r="A232" s="203"/>
      <c r="B232" s="86" t="s">
        <v>408</v>
      </c>
      <c r="C232" s="9" t="s">
        <v>409</v>
      </c>
    </row>
    <row r="233" spans="1:12" x14ac:dyDescent="0.25">
      <c r="A233" s="203"/>
      <c r="B233" s="87"/>
      <c r="C233" s="9" t="s">
        <v>827</v>
      </c>
      <c r="D233" s="9">
        <v>1</v>
      </c>
      <c r="E233" s="9">
        <v>1</v>
      </c>
      <c r="F233" s="9" t="s">
        <v>757</v>
      </c>
      <c r="G233" s="9">
        <v>1</v>
      </c>
      <c r="H233" s="9" t="s">
        <v>757</v>
      </c>
      <c r="I233" s="9">
        <v>1</v>
      </c>
      <c r="J233" s="9" t="s">
        <v>757</v>
      </c>
      <c r="K233" s="9">
        <v>1</v>
      </c>
      <c r="L233" s="9" t="s">
        <v>757</v>
      </c>
    </row>
    <row r="234" spans="1:12" x14ac:dyDescent="0.25">
      <c r="A234" s="203"/>
      <c r="B234" s="87"/>
      <c r="C234" s="9" t="s">
        <v>828</v>
      </c>
      <c r="D234" s="9">
        <v>2</v>
      </c>
      <c r="E234" s="9">
        <v>1</v>
      </c>
      <c r="F234" s="9" t="s">
        <v>757</v>
      </c>
      <c r="G234" s="9">
        <v>2</v>
      </c>
      <c r="H234" s="10" t="s">
        <v>758</v>
      </c>
      <c r="I234" s="9">
        <v>2</v>
      </c>
      <c r="J234" s="10" t="s">
        <v>758</v>
      </c>
      <c r="K234" s="9">
        <v>1</v>
      </c>
      <c r="L234" s="9" t="s">
        <v>757</v>
      </c>
    </row>
    <row r="235" spans="1:12" x14ac:dyDescent="0.25">
      <c r="A235" s="203"/>
      <c r="B235" s="87"/>
      <c r="C235" s="9" t="s">
        <v>797</v>
      </c>
      <c r="D235" s="9">
        <v>2</v>
      </c>
      <c r="E235" s="9">
        <v>1</v>
      </c>
      <c r="F235" s="9" t="s">
        <v>757</v>
      </c>
      <c r="G235" s="9">
        <v>1</v>
      </c>
      <c r="H235" s="9" t="s">
        <v>757</v>
      </c>
      <c r="I235" s="9">
        <v>2</v>
      </c>
      <c r="J235" s="9" t="s">
        <v>757</v>
      </c>
      <c r="K235" s="9">
        <v>1</v>
      </c>
      <c r="L235" s="9" t="s">
        <v>757</v>
      </c>
    </row>
    <row r="236" spans="1:12" x14ac:dyDescent="0.25">
      <c r="A236" s="203"/>
      <c r="B236" s="86" t="s">
        <v>410</v>
      </c>
      <c r="C236" s="9" t="s">
        <v>411</v>
      </c>
    </row>
    <row r="237" spans="1:12" x14ac:dyDescent="0.25">
      <c r="A237" s="203"/>
      <c r="B237" s="87"/>
      <c r="C237" s="9" t="s">
        <v>827</v>
      </c>
      <c r="D237" s="9">
        <v>1</v>
      </c>
      <c r="E237" s="9">
        <v>1</v>
      </c>
      <c r="F237" s="9" t="s">
        <v>757</v>
      </c>
      <c r="G237" s="9">
        <v>1</v>
      </c>
      <c r="H237" s="9" t="s">
        <v>757</v>
      </c>
      <c r="I237" s="9">
        <v>1</v>
      </c>
      <c r="J237" s="9" t="s">
        <v>757</v>
      </c>
      <c r="K237" s="9">
        <v>1</v>
      </c>
      <c r="L237" s="9" t="s">
        <v>757</v>
      </c>
    </row>
    <row r="238" spans="1:12" x14ac:dyDescent="0.25">
      <c r="A238" s="203"/>
      <c r="C238" s="9" t="s">
        <v>828</v>
      </c>
      <c r="D238" s="9">
        <v>2</v>
      </c>
      <c r="E238" s="9">
        <v>1</v>
      </c>
      <c r="F238" s="9" t="s">
        <v>757</v>
      </c>
      <c r="G238" s="9">
        <v>2</v>
      </c>
      <c r="H238" s="10" t="s">
        <v>758</v>
      </c>
      <c r="I238" s="9">
        <v>2</v>
      </c>
      <c r="J238" s="10" t="s">
        <v>758</v>
      </c>
      <c r="K238" s="9">
        <v>1</v>
      </c>
      <c r="L238" s="9" t="s">
        <v>757</v>
      </c>
    </row>
    <row r="239" spans="1:12" x14ac:dyDescent="0.25">
      <c r="A239" s="203"/>
      <c r="B239" s="87"/>
      <c r="C239" s="9" t="s">
        <v>797</v>
      </c>
      <c r="D239" s="9">
        <v>2</v>
      </c>
      <c r="E239" s="9">
        <v>1</v>
      </c>
      <c r="F239" s="9" t="s">
        <v>757</v>
      </c>
      <c r="G239" s="9">
        <v>1</v>
      </c>
      <c r="H239" s="9" t="s">
        <v>757</v>
      </c>
      <c r="I239" s="9">
        <v>2</v>
      </c>
      <c r="J239" s="9" t="s">
        <v>757</v>
      </c>
      <c r="K239" s="9">
        <v>1</v>
      </c>
      <c r="L239" s="9" t="s">
        <v>757</v>
      </c>
    </row>
    <row r="240" spans="1:12" x14ac:dyDescent="0.25">
      <c r="A240" s="203"/>
      <c r="B240" s="86" t="s">
        <v>412</v>
      </c>
      <c r="C240" s="9" t="s">
        <v>413</v>
      </c>
    </row>
    <row r="241" spans="1:12" x14ac:dyDescent="0.25">
      <c r="A241" s="203"/>
      <c r="B241" s="87"/>
      <c r="C241" s="9" t="s">
        <v>827</v>
      </c>
      <c r="D241" s="9">
        <v>1</v>
      </c>
      <c r="E241" s="9">
        <v>1</v>
      </c>
      <c r="F241" s="9" t="s">
        <v>757</v>
      </c>
      <c r="G241" s="9">
        <v>1</v>
      </c>
      <c r="H241" s="9" t="s">
        <v>757</v>
      </c>
      <c r="I241" s="9">
        <v>1</v>
      </c>
      <c r="J241" s="9" t="s">
        <v>757</v>
      </c>
      <c r="K241" s="9">
        <v>1</v>
      </c>
      <c r="L241" s="9" t="s">
        <v>757</v>
      </c>
    </row>
    <row r="242" spans="1:12" x14ac:dyDescent="0.25">
      <c r="A242" s="203"/>
      <c r="B242" s="87"/>
      <c r="C242" s="9" t="s">
        <v>828</v>
      </c>
      <c r="D242" s="9">
        <v>2</v>
      </c>
      <c r="E242" s="9">
        <v>1</v>
      </c>
      <c r="F242" s="9" t="s">
        <v>757</v>
      </c>
      <c r="G242" s="9">
        <v>2</v>
      </c>
      <c r="H242" s="10" t="s">
        <v>758</v>
      </c>
      <c r="I242" s="9">
        <v>2</v>
      </c>
      <c r="J242" s="10" t="s">
        <v>758</v>
      </c>
      <c r="K242" s="9">
        <v>1</v>
      </c>
      <c r="L242" s="9" t="s">
        <v>757</v>
      </c>
    </row>
    <row r="243" spans="1:12" x14ac:dyDescent="0.25">
      <c r="A243" s="203"/>
      <c r="B243" s="87"/>
      <c r="C243" s="9" t="s">
        <v>797</v>
      </c>
      <c r="D243" s="9">
        <v>2</v>
      </c>
      <c r="E243" s="9">
        <v>1</v>
      </c>
      <c r="F243" s="9" t="s">
        <v>757</v>
      </c>
      <c r="G243" s="9">
        <v>1</v>
      </c>
      <c r="H243" s="9" t="s">
        <v>757</v>
      </c>
      <c r="I243" s="9">
        <v>2</v>
      </c>
      <c r="J243" s="9" t="s">
        <v>757</v>
      </c>
      <c r="K243" s="9">
        <v>1</v>
      </c>
      <c r="L243" s="9" t="s">
        <v>757</v>
      </c>
    </row>
    <row r="244" spans="1:12" x14ac:dyDescent="0.25">
      <c r="A244" s="203" t="s">
        <v>829</v>
      </c>
      <c r="B244" s="86" t="s">
        <v>535</v>
      </c>
      <c r="C244" s="9" t="s">
        <v>536</v>
      </c>
    </row>
    <row r="245" spans="1:12" x14ac:dyDescent="0.25">
      <c r="A245" s="203"/>
      <c r="B245" s="87"/>
      <c r="C245" s="9" t="s">
        <v>830</v>
      </c>
      <c r="D245" s="9">
        <v>1</v>
      </c>
      <c r="E245" s="9">
        <v>1</v>
      </c>
      <c r="F245" s="9" t="s">
        <v>757</v>
      </c>
      <c r="G245" s="9">
        <v>1</v>
      </c>
      <c r="H245" s="9" t="s">
        <v>757</v>
      </c>
      <c r="I245" s="9">
        <v>1</v>
      </c>
      <c r="J245" s="10" t="s">
        <v>758</v>
      </c>
      <c r="K245" s="9">
        <v>1</v>
      </c>
      <c r="L245" s="10" t="s">
        <v>758</v>
      </c>
    </row>
    <row r="246" spans="1:12" x14ac:dyDescent="0.25">
      <c r="A246" s="203"/>
      <c r="B246" s="87"/>
      <c r="C246" s="9" t="s">
        <v>826</v>
      </c>
      <c r="D246" s="9">
        <v>1</v>
      </c>
      <c r="E246" s="9">
        <v>1</v>
      </c>
      <c r="F246" s="9" t="s">
        <v>757</v>
      </c>
      <c r="G246" s="9">
        <v>1</v>
      </c>
      <c r="H246" s="9" t="s">
        <v>757</v>
      </c>
      <c r="I246" s="9">
        <v>2</v>
      </c>
      <c r="J246" s="10" t="s">
        <v>758</v>
      </c>
      <c r="K246" s="9">
        <v>1</v>
      </c>
      <c r="L246" s="9" t="s">
        <v>757</v>
      </c>
    </row>
    <row r="247" spans="1:12" x14ac:dyDescent="0.25">
      <c r="A247" s="203"/>
      <c r="B247" s="86" t="s">
        <v>539</v>
      </c>
      <c r="C247" s="9" t="s">
        <v>540</v>
      </c>
    </row>
    <row r="248" spans="1:12" x14ac:dyDescent="0.25">
      <c r="A248" s="203"/>
      <c r="B248" s="87"/>
      <c r="C248" s="9" t="s">
        <v>830</v>
      </c>
      <c r="D248" s="9">
        <v>1</v>
      </c>
      <c r="E248" s="9">
        <v>1</v>
      </c>
      <c r="F248" s="9" t="s">
        <v>757</v>
      </c>
      <c r="G248" s="9">
        <v>1</v>
      </c>
      <c r="H248" s="9" t="s">
        <v>757</v>
      </c>
      <c r="I248" s="9">
        <v>1</v>
      </c>
      <c r="J248" s="10" t="s">
        <v>758</v>
      </c>
      <c r="K248" s="9">
        <v>1</v>
      </c>
      <c r="L248" s="10" t="s">
        <v>758</v>
      </c>
    </row>
    <row r="249" spans="1:12" x14ac:dyDescent="0.25">
      <c r="A249" s="203"/>
      <c r="B249" s="87"/>
      <c r="C249" s="9" t="s">
        <v>826</v>
      </c>
      <c r="D249" s="9">
        <v>1</v>
      </c>
      <c r="E249" s="9">
        <v>1</v>
      </c>
      <c r="F249" s="9" t="s">
        <v>757</v>
      </c>
      <c r="G249" s="9">
        <v>1</v>
      </c>
      <c r="H249" s="9" t="s">
        <v>757</v>
      </c>
      <c r="I249" s="9">
        <v>2</v>
      </c>
      <c r="J249" s="10" t="s">
        <v>758</v>
      </c>
      <c r="K249" s="9">
        <v>1</v>
      </c>
      <c r="L249" s="9" t="s">
        <v>757</v>
      </c>
    </row>
    <row r="250" spans="1:12" x14ac:dyDescent="0.25">
      <c r="A250" s="203"/>
      <c r="B250" s="86" t="s">
        <v>542</v>
      </c>
      <c r="C250" s="9" t="s">
        <v>543</v>
      </c>
    </row>
    <row r="251" spans="1:12" x14ac:dyDescent="0.25">
      <c r="A251" s="203"/>
      <c r="B251" s="87"/>
      <c r="C251" s="9" t="s">
        <v>830</v>
      </c>
      <c r="D251" s="9">
        <v>1</v>
      </c>
      <c r="E251" s="9">
        <v>1</v>
      </c>
      <c r="F251" s="9" t="s">
        <v>757</v>
      </c>
      <c r="G251" s="9">
        <v>1</v>
      </c>
      <c r="H251" s="9" t="s">
        <v>757</v>
      </c>
      <c r="I251" s="9">
        <v>1</v>
      </c>
      <c r="J251" s="10" t="s">
        <v>758</v>
      </c>
      <c r="K251" s="9">
        <v>1</v>
      </c>
      <c r="L251" s="10" t="s">
        <v>758</v>
      </c>
    </row>
    <row r="252" spans="1:12" x14ac:dyDescent="0.25">
      <c r="A252" s="203"/>
      <c r="B252" s="87"/>
      <c r="C252" s="9" t="s">
        <v>826</v>
      </c>
      <c r="D252" s="9">
        <v>1</v>
      </c>
      <c r="E252" s="9">
        <v>1</v>
      </c>
      <c r="F252" s="9" t="s">
        <v>757</v>
      </c>
      <c r="G252" s="9">
        <v>1</v>
      </c>
      <c r="H252" s="9" t="s">
        <v>757</v>
      </c>
      <c r="I252" s="9">
        <v>2</v>
      </c>
      <c r="J252" s="10" t="s">
        <v>758</v>
      </c>
      <c r="K252" s="9">
        <v>1</v>
      </c>
      <c r="L252" s="9" t="s">
        <v>757</v>
      </c>
    </row>
    <row r="253" spans="1:12" x14ac:dyDescent="0.25">
      <c r="A253" s="203"/>
      <c r="B253" s="86" t="s">
        <v>545</v>
      </c>
      <c r="C253" s="9" t="s">
        <v>546</v>
      </c>
    </row>
    <row r="254" spans="1:12" x14ac:dyDescent="0.25">
      <c r="A254" s="203"/>
      <c r="B254" s="87"/>
      <c r="C254" s="9" t="s">
        <v>830</v>
      </c>
      <c r="D254" s="9">
        <v>1</v>
      </c>
      <c r="E254" s="9">
        <v>1</v>
      </c>
      <c r="F254" s="9" t="s">
        <v>757</v>
      </c>
      <c r="G254" s="9">
        <v>1</v>
      </c>
      <c r="H254" s="9" t="s">
        <v>757</v>
      </c>
      <c r="I254" s="9">
        <v>1</v>
      </c>
      <c r="J254" s="10" t="s">
        <v>758</v>
      </c>
      <c r="K254" s="9">
        <v>1</v>
      </c>
      <c r="L254" s="10" t="s">
        <v>758</v>
      </c>
    </row>
    <row r="255" spans="1:12" x14ac:dyDescent="0.25">
      <c r="A255" s="203"/>
      <c r="B255" s="87"/>
      <c r="C255" s="9" t="s">
        <v>826</v>
      </c>
      <c r="D255" s="9">
        <v>1</v>
      </c>
      <c r="E255" s="9">
        <v>1</v>
      </c>
      <c r="F255" s="9" t="s">
        <v>757</v>
      </c>
      <c r="G255" s="9">
        <v>1</v>
      </c>
      <c r="H255" s="9" t="s">
        <v>757</v>
      </c>
      <c r="I255" s="9">
        <v>2</v>
      </c>
      <c r="J255" s="10" t="s">
        <v>758</v>
      </c>
      <c r="K255" s="9">
        <v>1</v>
      </c>
      <c r="L255" s="9" t="s">
        <v>757</v>
      </c>
    </row>
    <row r="256" spans="1:12" x14ac:dyDescent="0.25">
      <c r="A256" s="203"/>
      <c r="B256" t="s">
        <v>552</v>
      </c>
      <c r="C256" s="9" t="s">
        <v>553</v>
      </c>
    </row>
    <row r="257" spans="1:12" x14ac:dyDescent="0.25">
      <c r="A257" s="203"/>
      <c r="B257" s="87"/>
      <c r="C257" s="9" t="s">
        <v>831</v>
      </c>
      <c r="D257" s="9">
        <v>1</v>
      </c>
      <c r="E257" s="9">
        <v>1</v>
      </c>
      <c r="F257" s="9" t="s">
        <v>757</v>
      </c>
      <c r="G257" s="9">
        <v>1</v>
      </c>
      <c r="H257" s="9" t="s">
        <v>757</v>
      </c>
      <c r="I257" s="9">
        <v>1</v>
      </c>
      <c r="J257" s="9" t="s">
        <v>757</v>
      </c>
      <c r="K257" s="9">
        <v>1</v>
      </c>
      <c r="L257" s="9" t="s">
        <v>757</v>
      </c>
    </row>
    <row r="258" spans="1:12" x14ac:dyDescent="0.25">
      <c r="A258" s="203"/>
      <c r="B258" s="87"/>
      <c r="C258" s="9" t="s">
        <v>828</v>
      </c>
      <c r="D258" s="9">
        <v>2</v>
      </c>
      <c r="E258" s="9">
        <v>1</v>
      </c>
      <c r="F258" s="9" t="s">
        <v>757</v>
      </c>
      <c r="G258" s="9">
        <v>2</v>
      </c>
      <c r="H258" s="10" t="s">
        <v>758</v>
      </c>
      <c r="I258" s="9">
        <v>2</v>
      </c>
      <c r="J258" s="10" t="s">
        <v>758</v>
      </c>
      <c r="K258" s="9">
        <v>1</v>
      </c>
      <c r="L258" s="9" t="s">
        <v>757</v>
      </c>
    </row>
    <row r="259" spans="1:12" x14ac:dyDescent="0.25">
      <c r="A259" s="203"/>
      <c r="B259" s="87"/>
      <c r="C259" s="9" t="s">
        <v>797</v>
      </c>
      <c r="D259" s="9">
        <v>2</v>
      </c>
      <c r="E259" s="9">
        <v>1</v>
      </c>
      <c r="F259" s="9" t="s">
        <v>757</v>
      </c>
      <c r="G259" s="9">
        <v>1</v>
      </c>
      <c r="H259" s="9" t="s">
        <v>757</v>
      </c>
      <c r="I259" s="9">
        <v>2</v>
      </c>
      <c r="J259" s="9" t="s">
        <v>757</v>
      </c>
      <c r="K259" s="9">
        <v>1</v>
      </c>
      <c r="L259" s="9" t="s">
        <v>757</v>
      </c>
    </row>
    <row r="260" spans="1:12" x14ac:dyDescent="0.25">
      <c r="A260" s="203"/>
      <c r="B260" t="s">
        <v>554</v>
      </c>
      <c r="C260" s="9" t="s">
        <v>555</v>
      </c>
    </row>
    <row r="261" spans="1:12" x14ac:dyDescent="0.25">
      <c r="A261" s="203"/>
      <c r="B261" s="87"/>
      <c r="C261" s="9" t="s">
        <v>831</v>
      </c>
      <c r="D261" s="9">
        <v>1</v>
      </c>
      <c r="E261" s="9">
        <v>1</v>
      </c>
      <c r="F261" s="9" t="s">
        <v>757</v>
      </c>
      <c r="G261" s="9">
        <v>1</v>
      </c>
      <c r="H261" s="9" t="s">
        <v>757</v>
      </c>
      <c r="I261" s="9">
        <v>1</v>
      </c>
      <c r="J261" s="9" t="s">
        <v>757</v>
      </c>
      <c r="K261" s="9">
        <v>1</v>
      </c>
      <c r="L261" s="9" t="s">
        <v>757</v>
      </c>
    </row>
    <row r="262" spans="1:12" x14ac:dyDescent="0.25">
      <c r="A262" s="203"/>
      <c r="B262" s="87"/>
      <c r="C262" s="9" t="s">
        <v>828</v>
      </c>
      <c r="D262" s="9">
        <v>2</v>
      </c>
      <c r="E262" s="9">
        <v>1</v>
      </c>
      <c r="F262" s="9" t="s">
        <v>757</v>
      </c>
      <c r="G262" s="9">
        <v>2</v>
      </c>
      <c r="H262" s="10" t="s">
        <v>758</v>
      </c>
      <c r="I262" s="9">
        <v>2</v>
      </c>
      <c r="J262" s="10" t="s">
        <v>758</v>
      </c>
      <c r="K262" s="9">
        <v>1</v>
      </c>
      <c r="L262" s="9" t="s">
        <v>757</v>
      </c>
    </row>
    <row r="263" spans="1:12" x14ac:dyDescent="0.25">
      <c r="A263" s="203"/>
      <c r="B263" s="87"/>
      <c r="C263" s="9" t="s">
        <v>797</v>
      </c>
      <c r="D263" s="9">
        <v>2</v>
      </c>
      <c r="E263" s="9">
        <v>1</v>
      </c>
      <c r="F263" s="9" t="s">
        <v>757</v>
      </c>
      <c r="G263" s="9">
        <v>1</v>
      </c>
      <c r="H263" s="9" t="s">
        <v>757</v>
      </c>
      <c r="I263" s="9">
        <v>2</v>
      </c>
      <c r="J263" s="9" t="s">
        <v>757</v>
      </c>
      <c r="K263" s="9">
        <v>1</v>
      </c>
      <c r="L263" s="9" t="s">
        <v>757</v>
      </c>
    </row>
    <row r="264" spans="1:12" x14ac:dyDescent="0.25">
      <c r="A264" s="203"/>
      <c r="B264" t="s">
        <v>556</v>
      </c>
      <c r="C264" s="9" t="s">
        <v>557</v>
      </c>
    </row>
    <row r="265" spans="1:12" x14ac:dyDescent="0.25">
      <c r="A265" s="203"/>
      <c r="B265" s="87"/>
      <c r="C265" s="9" t="s">
        <v>831</v>
      </c>
      <c r="D265" s="9">
        <v>1</v>
      </c>
      <c r="E265" s="9">
        <v>1</v>
      </c>
      <c r="F265" s="9" t="s">
        <v>757</v>
      </c>
      <c r="G265" s="9">
        <v>1</v>
      </c>
      <c r="H265" s="9" t="s">
        <v>757</v>
      </c>
      <c r="I265" s="9">
        <v>1</v>
      </c>
      <c r="J265" s="9" t="s">
        <v>757</v>
      </c>
      <c r="K265" s="9">
        <v>1</v>
      </c>
      <c r="L265" s="9" t="s">
        <v>757</v>
      </c>
    </row>
    <row r="266" spans="1:12" x14ac:dyDescent="0.25">
      <c r="A266" s="203"/>
      <c r="C266" s="9" t="s">
        <v>828</v>
      </c>
      <c r="D266" s="9">
        <v>2</v>
      </c>
      <c r="E266" s="9">
        <v>1</v>
      </c>
      <c r="F266" s="9" t="s">
        <v>757</v>
      </c>
      <c r="G266" s="9">
        <v>2</v>
      </c>
      <c r="H266" s="10" t="s">
        <v>758</v>
      </c>
      <c r="I266" s="9">
        <v>2</v>
      </c>
      <c r="J266" s="10" t="s">
        <v>758</v>
      </c>
      <c r="K266" s="9">
        <v>1</v>
      </c>
      <c r="L266" s="9" t="s">
        <v>757</v>
      </c>
    </row>
    <row r="267" spans="1:12" x14ac:dyDescent="0.25">
      <c r="A267" s="203"/>
      <c r="C267" s="9" t="s">
        <v>797</v>
      </c>
      <c r="D267" s="9">
        <v>2</v>
      </c>
      <c r="E267" s="9">
        <v>1</v>
      </c>
      <c r="F267" s="9" t="s">
        <v>757</v>
      </c>
      <c r="G267" s="9">
        <v>1</v>
      </c>
      <c r="H267" s="9" t="s">
        <v>757</v>
      </c>
      <c r="I267" s="9">
        <v>2</v>
      </c>
      <c r="J267" s="9" t="s">
        <v>757</v>
      </c>
      <c r="K267" s="9">
        <v>1</v>
      </c>
      <c r="L267" s="9" t="s">
        <v>757</v>
      </c>
    </row>
    <row r="268" spans="1:12" x14ac:dyDescent="0.25">
      <c r="A268" s="203"/>
      <c r="B268" t="s">
        <v>558</v>
      </c>
      <c r="C268" s="9" t="s">
        <v>559</v>
      </c>
    </row>
    <row r="269" spans="1:12" x14ac:dyDescent="0.25">
      <c r="A269" s="203"/>
      <c r="B269" s="87"/>
      <c r="C269" s="9" t="s">
        <v>831</v>
      </c>
      <c r="D269" s="9">
        <v>1</v>
      </c>
      <c r="E269" s="9">
        <v>1</v>
      </c>
      <c r="F269" s="9" t="s">
        <v>757</v>
      </c>
      <c r="G269" s="9">
        <v>1</v>
      </c>
      <c r="H269" s="9" t="s">
        <v>757</v>
      </c>
      <c r="I269" s="9">
        <v>1</v>
      </c>
      <c r="J269" s="9" t="s">
        <v>757</v>
      </c>
      <c r="K269" s="9">
        <v>1</v>
      </c>
      <c r="L269" s="9" t="s">
        <v>757</v>
      </c>
    </row>
    <row r="270" spans="1:12" x14ac:dyDescent="0.25">
      <c r="A270" s="203"/>
      <c r="B270" s="87"/>
      <c r="C270" s="9" t="s">
        <v>828</v>
      </c>
      <c r="D270" s="9">
        <v>2</v>
      </c>
      <c r="E270" s="9">
        <v>1</v>
      </c>
      <c r="F270" s="9" t="s">
        <v>757</v>
      </c>
      <c r="G270" s="9">
        <v>2</v>
      </c>
      <c r="H270" s="10" t="s">
        <v>758</v>
      </c>
      <c r="I270" s="9">
        <v>2</v>
      </c>
      <c r="J270" s="10" t="s">
        <v>758</v>
      </c>
      <c r="K270" s="9">
        <v>1</v>
      </c>
      <c r="L270" s="9" t="s">
        <v>757</v>
      </c>
    </row>
    <row r="271" spans="1:12" x14ac:dyDescent="0.25">
      <c r="A271" s="203"/>
      <c r="B271" s="87"/>
      <c r="C271" s="9" t="s">
        <v>797</v>
      </c>
      <c r="D271" s="9">
        <v>2</v>
      </c>
      <c r="E271" s="9">
        <v>1</v>
      </c>
      <c r="F271" s="9" t="s">
        <v>757</v>
      </c>
      <c r="G271" s="9">
        <v>1</v>
      </c>
      <c r="H271" s="9" t="s">
        <v>757</v>
      </c>
      <c r="I271" s="9">
        <v>2</v>
      </c>
      <c r="J271" s="9" t="s">
        <v>757</v>
      </c>
      <c r="K271" s="9">
        <v>1</v>
      </c>
      <c r="L271" s="9" t="s">
        <v>757</v>
      </c>
    </row>
    <row r="272" spans="1:12" x14ac:dyDescent="0.25">
      <c r="A272" s="203"/>
      <c r="B272" s="86" t="s">
        <v>563</v>
      </c>
      <c r="C272" s="9" t="s">
        <v>564</v>
      </c>
    </row>
    <row r="273" spans="1:12" x14ac:dyDescent="0.25">
      <c r="A273" s="203"/>
      <c r="B273" s="87"/>
      <c r="C273" s="9" t="s">
        <v>832</v>
      </c>
      <c r="D273" s="9">
        <v>1</v>
      </c>
      <c r="E273" s="9">
        <v>1</v>
      </c>
      <c r="F273" s="9" t="s">
        <v>757</v>
      </c>
      <c r="G273" s="9">
        <v>1</v>
      </c>
      <c r="H273" s="9" t="s">
        <v>757</v>
      </c>
      <c r="I273" s="9">
        <v>1</v>
      </c>
      <c r="J273" s="9" t="s">
        <v>801</v>
      </c>
      <c r="K273" s="9">
        <v>1</v>
      </c>
      <c r="L273" s="10" t="s">
        <v>758</v>
      </c>
    </row>
    <row r="274" spans="1:12" x14ac:dyDescent="0.25">
      <c r="A274" s="203"/>
      <c r="B274" s="87"/>
      <c r="C274" s="9" t="s">
        <v>828</v>
      </c>
      <c r="D274" s="9">
        <v>1</v>
      </c>
      <c r="E274" s="9">
        <v>1</v>
      </c>
      <c r="F274" s="9" t="s">
        <v>757</v>
      </c>
      <c r="G274" s="9">
        <v>1</v>
      </c>
      <c r="H274" s="9" t="s">
        <v>757</v>
      </c>
      <c r="I274" s="9">
        <v>2</v>
      </c>
      <c r="J274" s="10" t="s">
        <v>758</v>
      </c>
      <c r="K274" s="9">
        <v>1</v>
      </c>
      <c r="L274" s="9" t="s">
        <v>757</v>
      </c>
    </row>
    <row r="275" spans="1:12" x14ac:dyDescent="0.25">
      <c r="A275" s="203"/>
      <c r="B275" s="86" t="s">
        <v>566</v>
      </c>
      <c r="C275" s="9" t="s">
        <v>567</v>
      </c>
    </row>
    <row r="276" spans="1:12" x14ac:dyDescent="0.25">
      <c r="A276" s="203"/>
      <c r="B276" s="87"/>
      <c r="C276" s="9" t="s">
        <v>832</v>
      </c>
      <c r="D276" s="9">
        <v>1</v>
      </c>
      <c r="E276" s="9">
        <v>1</v>
      </c>
      <c r="F276" s="9" t="s">
        <v>757</v>
      </c>
      <c r="G276" s="9">
        <v>1</v>
      </c>
      <c r="H276" s="9" t="s">
        <v>757</v>
      </c>
      <c r="I276" s="9">
        <v>1</v>
      </c>
      <c r="J276" s="9" t="s">
        <v>801</v>
      </c>
      <c r="K276" s="9">
        <v>1</v>
      </c>
      <c r="L276" s="10" t="s">
        <v>758</v>
      </c>
    </row>
    <row r="277" spans="1:12" x14ac:dyDescent="0.25">
      <c r="A277" s="203"/>
      <c r="B277" s="87"/>
      <c r="C277" s="9" t="s">
        <v>828</v>
      </c>
      <c r="D277" s="9">
        <v>1</v>
      </c>
      <c r="E277" s="9">
        <v>1</v>
      </c>
      <c r="F277" s="9" t="s">
        <v>757</v>
      </c>
      <c r="G277" s="9">
        <v>1</v>
      </c>
      <c r="H277" s="9" t="s">
        <v>757</v>
      </c>
      <c r="I277" s="9">
        <v>2</v>
      </c>
      <c r="J277" s="10" t="s">
        <v>758</v>
      </c>
      <c r="K277" s="9">
        <v>1</v>
      </c>
      <c r="L277" s="9" t="s">
        <v>757</v>
      </c>
    </row>
    <row r="278" spans="1:12" x14ac:dyDescent="0.25">
      <c r="A278" s="203"/>
      <c r="B278" s="86" t="s">
        <v>569</v>
      </c>
      <c r="C278" s="9" t="s">
        <v>570</v>
      </c>
    </row>
    <row r="279" spans="1:12" x14ac:dyDescent="0.25">
      <c r="A279" s="203"/>
      <c r="B279" s="87"/>
      <c r="C279" s="9" t="s">
        <v>832</v>
      </c>
      <c r="D279" s="9">
        <v>1</v>
      </c>
      <c r="E279" s="9">
        <v>1</v>
      </c>
      <c r="F279" s="9" t="s">
        <v>757</v>
      </c>
      <c r="G279" s="9">
        <v>1</v>
      </c>
      <c r="H279" s="9" t="s">
        <v>757</v>
      </c>
      <c r="I279" s="9">
        <v>1</v>
      </c>
      <c r="J279" s="9" t="s">
        <v>801</v>
      </c>
      <c r="K279" s="9">
        <v>1</v>
      </c>
      <c r="L279" s="10" t="s">
        <v>758</v>
      </c>
    </row>
    <row r="280" spans="1:12" x14ac:dyDescent="0.25">
      <c r="A280" s="203"/>
      <c r="B280" s="87"/>
      <c r="C280" s="9" t="s">
        <v>828</v>
      </c>
      <c r="D280" s="9">
        <v>1</v>
      </c>
      <c r="E280" s="9">
        <v>1</v>
      </c>
      <c r="F280" s="9" t="s">
        <v>757</v>
      </c>
      <c r="G280" s="9">
        <v>1</v>
      </c>
      <c r="H280" s="9" t="s">
        <v>757</v>
      </c>
      <c r="I280" s="9">
        <v>2</v>
      </c>
      <c r="J280" s="10" t="s">
        <v>758</v>
      </c>
      <c r="K280" s="9">
        <v>1</v>
      </c>
      <c r="L280" s="9" t="s">
        <v>757</v>
      </c>
    </row>
    <row r="281" spans="1:12" x14ac:dyDescent="0.25">
      <c r="A281" s="203"/>
      <c r="B281" s="86" t="s">
        <v>572</v>
      </c>
      <c r="C281" s="9" t="s">
        <v>573</v>
      </c>
    </row>
    <row r="282" spans="1:12" x14ac:dyDescent="0.25">
      <c r="A282" s="203"/>
      <c r="B282" s="87"/>
      <c r="C282" s="9" t="s">
        <v>832</v>
      </c>
      <c r="D282" s="9">
        <v>1</v>
      </c>
      <c r="E282" s="9">
        <v>1</v>
      </c>
      <c r="F282" s="9" t="s">
        <v>757</v>
      </c>
      <c r="G282" s="9">
        <v>1</v>
      </c>
      <c r="H282" s="9" t="s">
        <v>757</v>
      </c>
      <c r="I282" s="9">
        <v>1</v>
      </c>
      <c r="J282" s="9" t="s">
        <v>801</v>
      </c>
      <c r="K282" s="9">
        <v>1</v>
      </c>
      <c r="L282" s="10" t="s">
        <v>758</v>
      </c>
    </row>
    <row r="283" spans="1:12" x14ac:dyDescent="0.25">
      <c r="A283" s="203"/>
      <c r="B283" s="87"/>
      <c r="C283" s="9" t="s">
        <v>828</v>
      </c>
      <c r="D283" s="9">
        <v>1</v>
      </c>
      <c r="E283" s="9">
        <v>1</v>
      </c>
      <c r="F283" s="9" t="s">
        <v>757</v>
      </c>
      <c r="G283" s="9">
        <v>1</v>
      </c>
      <c r="H283" s="9" t="s">
        <v>757</v>
      </c>
      <c r="I283" s="9">
        <v>2</v>
      </c>
      <c r="J283" s="10" t="s">
        <v>758</v>
      </c>
      <c r="K283" s="9">
        <v>1</v>
      </c>
      <c r="L283" s="9" t="s">
        <v>757</v>
      </c>
    </row>
    <row r="284" spans="1:12" x14ac:dyDescent="0.25">
      <c r="A284" s="203" t="s">
        <v>833</v>
      </c>
      <c r="B284" s="86" t="s">
        <v>481</v>
      </c>
      <c r="C284" t="s">
        <v>482</v>
      </c>
      <c r="D284" s="9" t="s">
        <v>834</v>
      </c>
    </row>
    <row r="285" spans="1:12" x14ac:dyDescent="0.25">
      <c r="A285" s="203"/>
      <c r="B285" s="87"/>
      <c r="C285" s="9" t="s">
        <v>835</v>
      </c>
      <c r="D285" s="9">
        <v>2</v>
      </c>
      <c r="E285" s="9">
        <v>1</v>
      </c>
      <c r="F285" s="9" t="s">
        <v>757</v>
      </c>
      <c r="G285" s="9">
        <v>1</v>
      </c>
      <c r="H285" s="9" t="s">
        <v>757</v>
      </c>
      <c r="I285" s="9">
        <v>1</v>
      </c>
      <c r="J285" s="9" t="s">
        <v>801</v>
      </c>
      <c r="K285" s="9">
        <v>1</v>
      </c>
      <c r="L285" s="10" t="s">
        <v>758</v>
      </c>
    </row>
    <row r="286" spans="1:12" x14ac:dyDescent="0.25">
      <c r="A286" s="203"/>
      <c r="B286" s="87"/>
      <c r="C286" s="9" t="s">
        <v>828</v>
      </c>
      <c r="D286" s="9">
        <v>1</v>
      </c>
      <c r="E286" s="9">
        <v>1</v>
      </c>
      <c r="F286" s="9" t="s">
        <v>757</v>
      </c>
      <c r="G286" s="9">
        <v>1</v>
      </c>
      <c r="H286" s="9" t="s">
        <v>757</v>
      </c>
      <c r="I286" s="9">
        <v>2</v>
      </c>
      <c r="J286" s="10" t="s">
        <v>758</v>
      </c>
      <c r="K286" s="9">
        <v>1</v>
      </c>
      <c r="L286" s="9" t="s">
        <v>757</v>
      </c>
    </row>
    <row r="287" spans="1:12" x14ac:dyDescent="0.25">
      <c r="A287" s="203"/>
      <c r="B287" s="86" t="s">
        <v>484</v>
      </c>
      <c r="C287" t="s">
        <v>485</v>
      </c>
    </row>
    <row r="288" spans="1:12" x14ac:dyDescent="0.25">
      <c r="A288" s="203"/>
      <c r="B288" s="87"/>
      <c r="C288" s="9" t="s">
        <v>835</v>
      </c>
      <c r="D288" s="9">
        <v>2</v>
      </c>
      <c r="E288" s="9">
        <v>1</v>
      </c>
      <c r="F288" s="9" t="s">
        <v>757</v>
      </c>
      <c r="G288" s="9">
        <v>1</v>
      </c>
      <c r="H288" s="9" t="s">
        <v>757</v>
      </c>
      <c r="I288" s="9">
        <v>1</v>
      </c>
      <c r="J288" s="9" t="s">
        <v>801</v>
      </c>
      <c r="K288" s="9">
        <v>1</v>
      </c>
      <c r="L288" s="10" t="s">
        <v>758</v>
      </c>
    </row>
    <row r="289" spans="1:12" x14ac:dyDescent="0.25">
      <c r="A289" s="203"/>
      <c r="B289" s="87"/>
      <c r="C289" s="9" t="s">
        <v>828</v>
      </c>
      <c r="D289" s="9">
        <v>1</v>
      </c>
      <c r="E289" s="9">
        <v>1</v>
      </c>
      <c r="F289" s="9" t="s">
        <v>757</v>
      </c>
      <c r="G289" s="9">
        <v>1</v>
      </c>
      <c r="H289" s="9" t="s">
        <v>757</v>
      </c>
      <c r="I289" s="9">
        <v>2</v>
      </c>
      <c r="J289" s="10" t="s">
        <v>758</v>
      </c>
      <c r="K289" s="9">
        <v>1</v>
      </c>
      <c r="L289" s="9" t="s">
        <v>757</v>
      </c>
    </row>
    <row r="290" spans="1:12" x14ac:dyDescent="0.25">
      <c r="A290" s="203"/>
      <c r="B290" s="86" t="s">
        <v>487</v>
      </c>
      <c r="C290" t="s">
        <v>488</v>
      </c>
    </row>
    <row r="291" spans="1:12" x14ac:dyDescent="0.25">
      <c r="A291" s="203"/>
      <c r="B291" s="87"/>
      <c r="C291" s="9" t="s">
        <v>835</v>
      </c>
      <c r="D291" s="9">
        <v>2</v>
      </c>
      <c r="E291" s="9">
        <v>1</v>
      </c>
      <c r="F291" s="9" t="s">
        <v>757</v>
      </c>
      <c r="G291" s="9">
        <v>1</v>
      </c>
      <c r="H291" s="9" t="s">
        <v>757</v>
      </c>
      <c r="I291" s="9">
        <v>1</v>
      </c>
      <c r="J291" s="9" t="s">
        <v>801</v>
      </c>
      <c r="K291" s="9">
        <v>1</v>
      </c>
      <c r="L291" s="10" t="s">
        <v>758</v>
      </c>
    </row>
    <row r="292" spans="1:12" x14ac:dyDescent="0.25">
      <c r="A292" s="203"/>
      <c r="B292" s="87"/>
      <c r="C292" s="9" t="s">
        <v>828</v>
      </c>
      <c r="D292" s="9">
        <v>1</v>
      </c>
      <c r="E292" s="9">
        <v>1</v>
      </c>
      <c r="F292" s="9" t="s">
        <v>757</v>
      </c>
      <c r="G292" s="9">
        <v>1</v>
      </c>
      <c r="H292" s="9" t="s">
        <v>757</v>
      </c>
      <c r="I292" s="9">
        <v>2</v>
      </c>
      <c r="J292" s="10" t="s">
        <v>758</v>
      </c>
      <c r="K292" s="9">
        <v>1</v>
      </c>
      <c r="L292" s="9" t="s">
        <v>757</v>
      </c>
    </row>
    <row r="293" spans="1:12" x14ac:dyDescent="0.25">
      <c r="A293" s="203"/>
      <c r="B293" s="86" t="s">
        <v>490</v>
      </c>
      <c r="C293" t="s">
        <v>491</v>
      </c>
    </row>
    <row r="294" spans="1:12" x14ac:dyDescent="0.25">
      <c r="A294" s="203"/>
      <c r="B294" s="87"/>
      <c r="C294" s="9" t="s">
        <v>835</v>
      </c>
      <c r="D294" s="9">
        <v>2</v>
      </c>
      <c r="E294" s="9">
        <v>1</v>
      </c>
      <c r="F294" s="9" t="s">
        <v>757</v>
      </c>
      <c r="G294" s="9">
        <v>1</v>
      </c>
      <c r="H294" s="9" t="s">
        <v>757</v>
      </c>
      <c r="I294" s="9">
        <v>1</v>
      </c>
      <c r="J294" s="9" t="s">
        <v>801</v>
      </c>
      <c r="K294" s="9">
        <v>1</v>
      </c>
      <c r="L294" s="10" t="s">
        <v>758</v>
      </c>
    </row>
    <row r="295" spans="1:12" x14ac:dyDescent="0.25">
      <c r="A295" s="203"/>
      <c r="B295" s="87"/>
      <c r="C295" s="9" t="s">
        <v>828</v>
      </c>
      <c r="D295" s="9">
        <v>1</v>
      </c>
      <c r="E295" s="9">
        <v>1</v>
      </c>
      <c r="F295" s="9" t="s">
        <v>757</v>
      </c>
      <c r="G295" s="9">
        <v>1</v>
      </c>
      <c r="H295" s="9" t="s">
        <v>757</v>
      </c>
      <c r="I295" s="9">
        <v>2</v>
      </c>
      <c r="J295" s="10" t="s">
        <v>758</v>
      </c>
      <c r="K295" s="9">
        <v>1</v>
      </c>
      <c r="L295" s="9" t="s">
        <v>757</v>
      </c>
    </row>
    <row r="296" spans="1:12" x14ac:dyDescent="0.25">
      <c r="A296" s="203"/>
      <c r="B296" s="86" t="s">
        <v>626</v>
      </c>
      <c r="C296" t="s">
        <v>627</v>
      </c>
    </row>
    <row r="297" spans="1:12" x14ac:dyDescent="0.25">
      <c r="A297" s="203"/>
      <c r="B297" s="87"/>
      <c r="C297" s="9" t="s">
        <v>836</v>
      </c>
      <c r="D297" s="9">
        <v>1</v>
      </c>
      <c r="E297" s="9">
        <v>1</v>
      </c>
      <c r="F297" s="9" t="s">
        <v>757</v>
      </c>
      <c r="G297" s="9">
        <v>1</v>
      </c>
      <c r="H297" s="10" t="s">
        <v>758</v>
      </c>
      <c r="I297" s="9">
        <v>1</v>
      </c>
      <c r="J297" s="9" t="s">
        <v>801</v>
      </c>
      <c r="K297" s="9">
        <v>1</v>
      </c>
      <c r="L297" s="10" t="s">
        <v>758</v>
      </c>
    </row>
    <row r="298" spans="1:12" x14ac:dyDescent="0.25">
      <c r="A298" s="203"/>
      <c r="B298" s="87"/>
      <c r="C298" s="9" t="s">
        <v>828</v>
      </c>
      <c r="D298" s="9">
        <v>1</v>
      </c>
      <c r="E298" s="9">
        <v>1</v>
      </c>
      <c r="F298" s="9" t="s">
        <v>757</v>
      </c>
      <c r="G298" s="9">
        <v>1</v>
      </c>
      <c r="H298" s="9" t="s">
        <v>757</v>
      </c>
      <c r="I298" s="9">
        <v>2</v>
      </c>
      <c r="J298" s="10" t="s">
        <v>758</v>
      </c>
      <c r="K298" s="9">
        <v>1</v>
      </c>
      <c r="L298" s="9" t="s">
        <v>757</v>
      </c>
    </row>
    <row r="299" spans="1:12" x14ac:dyDescent="0.25">
      <c r="A299" s="203"/>
      <c r="B299" s="86" t="s">
        <v>629</v>
      </c>
      <c r="C299" t="s">
        <v>630</v>
      </c>
    </row>
    <row r="300" spans="1:12" x14ac:dyDescent="0.25">
      <c r="A300" s="203"/>
      <c r="B300" s="87"/>
      <c r="C300" s="9" t="s">
        <v>836</v>
      </c>
      <c r="D300" s="9">
        <v>1</v>
      </c>
      <c r="E300" s="9">
        <v>1</v>
      </c>
      <c r="F300" s="9" t="s">
        <v>757</v>
      </c>
      <c r="G300" s="9">
        <v>1</v>
      </c>
      <c r="H300" s="10" t="s">
        <v>758</v>
      </c>
      <c r="I300" s="9">
        <v>1</v>
      </c>
      <c r="J300" s="9" t="s">
        <v>801</v>
      </c>
      <c r="K300" s="9">
        <v>1</v>
      </c>
      <c r="L300" s="10" t="s">
        <v>758</v>
      </c>
    </row>
    <row r="301" spans="1:12" x14ac:dyDescent="0.25">
      <c r="A301" s="203"/>
      <c r="B301" s="87"/>
      <c r="C301" s="9" t="s">
        <v>828</v>
      </c>
      <c r="D301" s="9">
        <v>1</v>
      </c>
      <c r="E301" s="9">
        <v>1</v>
      </c>
      <c r="F301" s="9" t="s">
        <v>757</v>
      </c>
      <c r="G301" s="9">
        <v>1</v>
      </c>
      <c r="H301" s="9" t="s">
        <v>757</v>
      </c>
      <c r="I301" s="9">
        <v>2</v>
      </c>
      <c r="J301" s="10" t="s">
        <v>758</v>
      </c>
      <c r="K301" s="9">
        <v>1</v>
      </c>
      <c r="L301" s="9" t="s">
        <v>757</v>
      </c>
    </row>
    <row r="302" spans="1:12" x14ac:dyDescent="0.25">
      <c r="A302" s="203"/>
      <c r="B302" s="86" t="s">
        <v>632</v>
      </c>
      <c r="C302" t="s">
        <v>633</v>
      </c>
    </row>
    <row r="303" spans="1:12" x14ac:dyDescent="0.25">
      <c r="A303" s="203"/>
      <c r="B303" s="87"/>
      <c r="C303" s="9" t="s">
        <v>836</v>
      </c>
      <c r="D303" s="9">
        <v>1</v>
      </c>
      <c r="E303" s="9">
        <v>1</v>
      </c>
      <c r="F303" s="9" t="s">
        <v>757</v>
      </c>
      <c r="G303" s="9">
        <v>1</v>
      </c>
      <c r="H303" s="10" t="s">
        <v>758</v>
      </c>
      <c r="I303" s="9">
        <v>1</v>
      </c>
      <c r="J303" s="9" t="s">
        <v>801</v>
      </c>
      <c r="K303" s="9">
        <v>1</v>
      </c>
      <c r="L303" s="10" t="s">
        <v>758</v>
      </c>
    </row>
    <row r="304" spans="1:12" x14ac:dyDescent="0.25">
      <c r="A304" s="203"/>
      <c r="B304" s="87"/>
      <c r="C304" s="9" t="s">
        <v>828</v>
      </c>
      <c r="D304" s="9">
        <v>1</v>
      </c>
      <c r="E304" s="9">
        <v>1</v>
      </c>
      <c r="F304" s="9" t="s">
        <v>757</v>
      </c>
      <c r="G304" s="9">
        <v>1</v>
      </c>
      <c r="H304" s="9" t="s">
        <v>757</v>
      </c>
      <c r="I304" s="9">
        <v>2</v>
      </c>
      <c r="J304" s="10" t="s">
        <v>758</v>
      </c>
      <c r="K304" s="9">
        <v>1</v>
      </c>
      <c r="L304" s="9" t="s">
        <v>757</v>
      </c>
    </row>
    <row r="305" spans="1:12" x14ac:dyDescent="0.25">
      <c r="A305" s="203"/>
      <c r="B305" s="86" t="s">
        <v>635</v>
      </c>
      <c r="C305" t="s">
        <v>636</v>
      </c>
    </row>
    <row r="306" spans="1:12" x14ac:dyDescent="0.25">
      <c r="A306" s="203"/>
      <c r="B306" s="87"/>
      <c r="C306" s="9" t="s">
        <v>836</v>
      </c>
      <c r="D306" s="9">
        <v>1</v>
      </c>
      <c r="E306" s="9">
        <v>1</v>
      </c>
      <c r="F306" s="9" t="s">
        <v>757</v>
      </c>
      <c r="G306" s="9">
        <v>1</v>
      </c>
      <c r="H306" s="10" t="s">
        <v>758</v>
      </c>
      <c r="I306" s="9">
        <v>1</v>
      </c>
      <c r="J306" s="9" t="s">
        <v>801</v>
      </c>
      <c r="K306" s="9">
        <v>1</v>
      </c>
      <c r="L306" s="10" t="s">
        <v>758</v>
      </c>
    </row>
    <row r="307" spans="1:12" x14ac:dyDescent="0.25">
      <c r="A307" s="203"/>
      <c r="B307" s="87"/>
      <c r="C307" s="9" t="s">
        <v>828</v>
      </c>
      <c r="D307" s="9">
        <v>1</v>
      </c>
      <c r="E307" s="9">
        <v>1</v>
      </c>
      <c r="F307" s="9" t="s">
        <v>757</v>
      </c>
      <c r="G307" s="9">
        <v>1</v>
      </c>
      <c r="H307" s="9" t="s">
        <v>757</v>
      </c>
      <c r="I307" s="9">
        <v>2</v>
      </c>
      <c r="J307" s="10" t="s">
        <v>758</v>
      </c>
      <c r="K307" s="9">
        <v>1</v>
      </c>
      <c r="L307" s="9" t="s">
        <v>757</v>
      </c>
    </row>
    <row r="308" spans="1:12" x14ac:dyDescent="0.25">
      <c r="A308" s="203" t="s">
        <v>837</v>
      </c>
      <c r="B308" t="s">
        <v>430</v>
      </c>
      <c r="C308" s="9" t="s">
        <v>431</v>
      </c>
    </row>
    <row r="309" spans="1:12" x14ac:dyDescent="0.25">
      <c r="A309" s="203"/>
      <c r="B309" s="87"/>
      <c r="C309" s="9" t="s">
        <v>838</v>
      </c>
      <c r="D309" s="9">
        <v>1</v>
      </c>
      <c r="E309" s="9">
        <v>1</v>
      </c>
      <c r="F309" s="9" t="s">
        <v>757</v>
      </c>
      <c r="G309" s="9">
        <v>1</v>
      </c>
      <c r="H309" s="9" t="s">
        <v>757</v>
      </c>
      <c r="I309" s="9">
        <v>1</v>
      </c>
      <c r="J309" s="10" t="s">
        <v>758</v>
      </c>
      <c r="K309" s="9">
        <v>1</v>
      </c>
      <c r="L309" s="10" t="s">
        <v>758</v>
      </c>
    </row>
    <row r="310" spans="1:12" x14ac:dyDescent="0.25">
      <c r="A310" s="203"/>
      <c r="B310" s="87"/>
      <c r="C310" s="9" t="s">
        <v>826</v>
      </c>
      <c r="D310" s="9">
        <v>1</v>
      </c>
      <c r="E310" s="9">
        <v>1</v>
      </c>
      <c r="F310" s="9" t="s">
        <v>757</v>
      </c>
      <c r="G310" s="9">
        <v>1</v>
      </c>
      <c r="H310" s="9" t="s">
        <v>757</v>
      </c>
      <c r="I310" s="9">
        <v>2</v>
      </c>
      <c r="J310" s="10" t="s">
        <v>758</v>
      </c>
      <c r="K310" s="9">
        <v>1</v>
      </c>
      <c r="L310" s="9" t="s">
        <v>757</v>
      </c>
    </row>
    <row r="311" spans="1:12" x14ac:dyDescent="0.25">
      <c r="A311" s="203"/>
      <c r="B311" t="s">
        <v>434</v>
      </c>
      <c r="C311" s="9" t="s">
        <v>435</v>
      </c>
    </row>
    <row r="312" spans="1:12" x14ac:dyDescent="0.25">
      <c r="A312" s="203"/>
      <c r="B312" s="87"/>
      <c r="C312" s="9" t="s">
        <v>838</v>
      </c>
      <c r="D312" s="9">
        <v>1</v>
      </c>
      <c r="E312" s="9">
        <v>1</v>
      </c>
      <c r="F312" s="9" t="s">
        <v>757</v>
      </c>
      <c r="G312" s="9">
        <v>1</v>
      </c>
      <c r="H312" s="9" t="s">
        <v>757</v>
      </c>
      <c r="I312" s="9">
        <v>1</v>
      </c>
      <c r="J312" s="10" t="s">
        <v>758</v>
      </c>
      <c r="K312" s="9">
        <v>1</v>
      </c>
      <c r="L312" s="10" t="s">
        <v>758</v>
      </c>
    </row>
    <row r="313" spans="1:12" x14ac:dyDescent="0.25">
      <c r="A313" s="203"/>
      <c r="B313" s="87"/>
      <c r="C313" s="9" t="s">
        <v>826</v>
      </c>
      <c r="D313" s="9">
        <v>1</v>
      </c>
      <c r="E313" s="9">
        <v>1</v>
      </c>
      <c r="F313" s="9" t="s">
        <v>757</v>
      </c>
      <c r="G313" s="9">
        <v>1</v>
      </c>
      <c r="H313" s="9" t="s">
        <v>757</v>
      </c>
      <c r="I313" s="9">
        <v>2</v>
      </c>
      <c r="J313" s="10" t="s">
        <v>758</v>
      </c>
      <c r="K313" s="9">
        <v>1</v>
      </c>
      <c r="L313" s="9" t="s">
        <v>757</v>
      </c>
    </row>
    <row r="314" spans="1:12" x14ac:dyDescent="0.25">
      <c r="A314" s="203"/>
      <c r="B314" t="s">
        <v>437</v>
      </c>
      <c r="C314" s="9" t="s">
        <v>438</v>
      </c>
    </row>
    <row r="315" spans="1:12" x14ac:dyDescent="0.25">
      <c r="A315" s="203"/>
      <c r="C315" s="9" t="s">
        <v>838</v>
      </c>
      <c r="D315" s="9">
        <v>1</v>
      </c>
      <c r="E315" s="9">
        <v>1</v>
      </c>
      <c r="F315" s="9" t="s">
        <v>757</v>
      </c>
      <c r="G315" s="9">
        <v>1</v>
      </c>
      <c r="H315" s="9" t="s">
        <v>757</v>
      </c>
      <c r="I315" s="9">
        <v>1</v>
      </c>
      <c r="J315" s="10" t="s">
        <v>758</v>
      </c>
      <c r="K315" s="9">
        <v>1</v>
      </c>
      <c r="L315" s="10" t="s">
        <v>758</v>
      </c>
    </row>
    <row r="316" spans="1:12" x14ac:dyDescent="0.25">
      <c r="A316" s="203"/>
      <c r="C316" s="9" t="s">
        <v>826</v>
      </c>
      <c r="D316" s="9">
        <v>1</v>
      </c>
      <c r="E316" s="9">
        <v>1</v>
      </c>
      <c r="F316" s="9" t="s">
        <v>757</v>
      </c>
      <c r="G316" s="9">
        <v>1</v>
      </c>
      <c r="H316" s="9" t="s">
        <v>757</v>
      </c>
      <c r="I316" s="9">
        <v>2</v>
      </c>
      <c r="J316" s="10" t="s">
        <v>758</v>
      </c>
      <c r="K316" s="9">
        <v>1</v>
      </c>
      <c r="L316" s="9" t="s">
        <v>757</v>
      </c>
    </row>
    <row r="317" spans="1:12" x14ac:dyDescent="0.25">
      <c r="A317" s="203"/>
      <c r="B317" t="s">
        <v>440</v>
      </c>
      <c r="C317" s="9" t="s">
        <v>441</v>
      </c>
    </row>
    <row r="318" spans="1:12" x14ac:dyDescent="0.25">
      <c r="A318" s="203"/>
      <c r="C318" s="9" t="s">
        <v>838</v>
      </c>
      <c r="D318" s="9">
        <v>1</v>
      </c>
      <c r="E318" s="9">
        <v>1</v>
      </c>
      <c r="F318" s="9" t="s">
        <v>757</v>
      </c>
      <c r="G318" s="9">
        <v>1</v>
      </c>
      <c r="H318" s="9" t="s">
        <v>757</v>
      </c>
      <c r="I318" s="9">
        <v>1</v>
      </c>
      <c r="J318" s="10" t="s">
        <v>758</v>
      </c>
      <c r="K318" s="9">
        <v>1</v>
      </c>
      <c r="L318" s="10" t="s">
        <v>758</v>
      </c>
    </row>
    <row r="319" spans="1:12" x14ac:dyDescent="0.25">
      <c r="A319" s="203"/>
      <c r="C319" s="9" t="s">
        <v>826</v>
      </c>
      <c r="D319" s="9">
        <v>1</v>
      </c>
      <c r="E319" s="9">
        <v>1</v>
      </c>
      <c r="F319" s="9" t="s">
        <v>757</v>
      </c>
      <c r="G319" s="9">
        <v>1</v>
      </c>
      <c r="H319" s="9" t="s">
        <v>757</v>
      </c>
      <c r="I319" s="9">
        <v>2</v>
      </c>
      <c r="J319" s="10" t="s">
        <v>758</v>
      </c>
      <c r="K319" s="9">
        <v>1</v>
      </c>
      <c r="L319" s="9" t="s">
        <v>757</v>
      </c>
    </row>
    <row r="320" spans="1:12" x14ac:dyDescent="0.25">
      <c r="A320" s="203"/>
      <c r="B320" t="s">
        <v>654</v>
      </c>
      <c r="C320" s="9" t="s">
        <v>655</v>
      </c>
    </row>
    <row r="321" spans="1:12" x14ac:dyDescent="0.25">
      <c r="A321" s="203"/>
      <c r="C321" s="9" t="s">
        <v>839</v>
      </c>
      <c r="D321" s="9">
        <v>1</v>
      </c>
      <c r="E321" s="9">
        <v>1</v>
      </c>
      <c r="F321" s="9" t="s">
        <v>757</v>
      </c>
      <c r="G321" s="9">
        <v>1</v>
      </c>
      <c r="H321" s="9" t="s">
        <v>757</v>
      </c>
      <c r="I321" s="9">
        <v>1</v>
      </c>
      <c r="J321" s="10" t="s">
        <v>758</v>
      </c>
      <c r="K321" s="9">
        <v>1</v>
      </c>
      <c r="L321" s="10" t="s">
        <v>758</v>
      </c>
    </row>
    <row r="322" spans="1:12" x14ac:dyDescent="0.25">
      <c r="A322" s="203"/>
      <c r="C322" s="9" t="s">
        <v>826</v>
      </c>
      <c r="D322" s="9">
        <v>1</v>
      </c>
      <c r="E322" s="9">
        <v>1</v>
      </c>
      <c r="F322" s="9" t="s">
        <v>757</v>
      </c>
      <c r="G322" s="9">
        <v>1</v>
      </c>
      <c r="H322" s="9" t="s">
        <v>757</v>
      </c>
      <c r="I322" s="9">
        <v>2</v>
      </c>
      <c r="J322" s="10" t="s">
        <v>758</v>
      </c>
      <c r="K322" s="9">
        <v>1</v>
      </c>
      <c r="L322" s="9" t="s">
        <v>757</v>
      </c>
    </row>
    <row r="323" spans="1:12" x14ac:dyDescent="0.25">
      <c r="A323" s="203"/>
      <c r="B323" t="s">
        <v>657</v>
      </c>
      <c r="C323" s="9" t="s">
        <v>658</v>
      </c>
    </row>
    <row r="324" spans="1:12" x14ac:dyDescent="0.25">
      <c r="A324" s="203"/>
      <c r="C324" s="9" t="s">
        <v>839</v>
      </c>
      <c r="D324" s="9">
        <v>1</v>
      </c>
      <c r="E324" s="9">
        <v>1</v>
      </c>
      <c r="F324" s="9" t="s">
        <v>757</v>
      </c>
      <c r="G324" s="9">
        <v>1</v>
      </c>
      <c r="H324" s="9" t="s">
        <v>757</v>
      </c>
      <c r="I324" s="9">
        <v>1</v>
      </c>
      <c r="J324" s="10" t="s">
        <v>758</v>
      </c>
      <c r="K324" s="9">
        <v>1</v>
      </c>
      <c r="L324" s="10" t="s">
        <v>758</v>
      </c>
    </row>
    <row r="325" spans="1:12" x14ac:dyDescent="0.25">
      <c r="A325" s="203"/>
      <c r="C325" s="9" t="s">
        <v>826</v>
      </c>
      <c r="D325" s="9">
        <v>1</v>
      </c>
      <c r="E325" s="9">
        <v>1</v>
      </c>
      <c r="F325" s="9" t="s">
        <v>757</v>
      </c>
      <c r="G325" s="9">
        <v>1</v>
      </c>
      <c r="H325" s="9" t="s">
        <v>757</v>
      </c>
      <c r="I325" s="9">
        <v>2</v>
      </c>
      <c r="J325" s="10" t="s">
        <v>758</v>
      </c>
      <c r="K325" s="9">
        <v>1</v>
      </c>
      <c r="L325" s="9" t="s">
        <v>757</v>
      </c>
    </row>
    <row r="326" spans="1:12" x14ac:dyDescent="0.25">
      <c r="A326" s="203"/>
      <c r="B326" t="s">
        <v>660</v>
      </c>
      <c r="C326" s="9" t="s">
        <v>661</v>
      </c>
    </row>
    <row r="327" spans="1:12" x14ac:dyDescent="0.25">
      <c r="A327" s="203"/>
      <c r="C327" s="9" t="s">
        <v>839</v>
      </c>
      <c r="D327" s="9">
        <v>1</v>
      </c>
      <c r="E327" s="9">
        <v>1</v>
      </c>
      <c r="F327" s="9" t="s">
        <v>757</v>
      </c>
      <c r="G327" s="9">
        <v>1</v>
      </c>
      <c r="H327" s="9" t="s">
        <v>757</v>
      </c>
      <c r="I327" s="9">
        <v>1</v>
      </c>
      <c r="J327" s="10" t="s">
        <v>758</v>
      </c>
      <c r="K327" s="9">
        <v>1</v>
      </c>
      <c r="L327" s="10" t="s">
        <v>758</v>
      </c>
    </row>
    <row r="328" spans="1:12" x14ac:dyDescent="0.25">
      <c r="A328" s="203"/>
      <c r="C328" s="9" t="s">
        <v>826</v>
      </c>
      <c r="D328" s="9">
        <v>1</v>
      </c>
      <c r="E328" s="9">
        <v>1</v>
      </c>
      <c r="F328" s="9" t="s">
        <v>757</v>
      </c>
      <c r="G328" s="9">
        <v>1</v>
      </c>
      <c r="H328" s="9" t="s">
        <v>757</v>
      </c>
      <c r="I328" s="9">
        <v>2</v>
      </c>
      <c r="J328" s="10" t="s">
        <v>758</v>
      </c>
      <c r="K328" s="9">
        <v>1</v>
      </c>
      <c r="L328" s="9" t="s">
        <v>757</v>
      </c>
    </row>
    <row r="329" spans="1:12" x14ac:dyDescent="0.25">
      <c r="A329" s="203"/>
      <c r="B329" t="s">
        <v>663</v>
      </c>
      <c r="C329" s="9" t="s">
        <v>664</v>
      </c>
    </row>
    <row r="330" spans="1:12" x14ac:dyDescent="0.25">
      <c r="A330" s="203"/>
      <c r="C330" s="9" t="s">
        <v>839</v>
      </c>
      <c r="D330" s="9">
        <v>1</v>
      </c>
      <c r="E330" s="9">
        <v>1</v>
      </c>
      <c r="F330" s="9" t="s">
        <v>757</v>
      </c>
      <c r="G330" s="9">
        <v>1</v>
      </c>
      <c r="H330" s="9" t="s">
        <v>757</v>
      </c>
      <c r="I330" s="9">
        <v>1</v>
      </c>
      <c r="J330" s="10" t="s">
        <v>758</v>
      </c>
      <c r="K330" s="9">
        <v>1</v>
      </c>
      <c r="L330" s="10" t="s">
        <v>758</v>
      </c>
    </row>
    <row r="331" spans="1:12" x14ac:dyDescent="0.25">
      <c r="A331" s="203"/>
      <c r="C331" s="9" t="s">
        <v>826</v>
      </c>
      <c r="D331" s="9">
        <v>1</v>
      </c>
      <c r="E331" s="9">
        <v>1</v>
      </c>
      <c r="F331" s="9" t="s">
        <v>757</v>
      </c>
      <c r="G331" s="9">
        <v>1</v>
      </c>
      <c r="H331" s="9" t="s">
        <v>757</v>
      </c>
      <c r="I331" s="9">
        <v>2</v>
      </c>
      <c r="J331" s="10" t="s">
        <v>758</v>
      </c>
      <c r="K331" s="9">
        <v>1</v>
      </c>
      <c r="L331" s="9" t="s">
        <v>757</v>
      </c>
    </row>
  </sheetData>
  <sheetProtection algorithmName="SHA-512" hashValue="a41sY2tLaf7AGi4jPgI5dj1ZcRK5ahMzs6/3J7SymaUPw+mZi6VP3tTjHoKr5r5yTGW9fw17pzM+RZK4S4STgA==" saltValue="tZbmRXd6zL7/rtsbTIARDA==" spinCount="100000" sheet="1" objects="1" scenarios="1"/>
  <mergeCells count="20">
    <mergeCell ref="O5:O7"/>
    <mergeCell ref="O9:O11"/>
    <mergeCell ref="A3:A8"/>
    <mergeCell ref="P1:S1"/>
    <mergeCell ref="E1:F1"/>
    <mergeCell ref="G1:H1"/>
    <mergeCell ref="I1:J1"/>
    <mergeCell ref="K1:L1"/>
    <mergeCell ref="M1:N1"/>
    <mergeCell ref="Q9:Q11"/>
    <mergeCell ref="R9:R11"/>
    <mergeCell ref="S9:S11"/>
    <mergeCell ref="A9:A11"/>
    <mergeCell ref="A12:A51"/>
    <mergeCell ref="A52:A107"/>
    <mergeCell ref="A308:A331"/>
    <mergeCell ref="A284:A307"/>
    <mergeCell ref="A244:A283"/>
    <mergeCell ref="A180:A243"/>
    <mergeCell ref="A108:A17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66CF-6455-4138-8D46-25CBE16A52AD}">
  <dimension ref="A1:S724"/>
  <sheetViews>
    <sheetView zoomScaleNormal="100" workbookViewId="0">
      <pane ySplit="1" topLeftCell="A2" activePane="bottomLeft" state="frozen"/>
      <selection pane="bottomLeft"/>
    </sheetView>
  </sheetViews>
  <sheetFormatPr defaultRowHeight="15" x14ac:dyDescent="0.25"/>
  <cols>
    <col min="1" max="1" width="13.42578125" customWidth="1"/>
    <col min="2" max="2" width="12.85546875" style="87" customWidth="1"/>
    <col min="3" max="3" width="17.140625" customWidth="1"/>
    <col min="4" max="4" width="13.42578125" customWidth="1"/>
    <col min="5" max="5" width="77.28515625" style="9" customWidth="1"/>
    <col min="6" max="6" width="21" style="9" customWidth="1"/>
    <col min="7" max="7" width="19" style="9" customWidth="1"/>
    <col min="8" max="8" width="11.5703125" style="9" customWidth="1"/>
    <col min="9" max="9" width="15.42578125" style="9" customWidth="1"/>
    <col min="10" max="10" width="12.85546875" style="9" customWidth="1"/>
    <col min="11" max="11" width="13.5703125" style="9" customWidth="1"/>
    <col min="12" max="12" width="9.140625" style="9"/>
    <col min="13" max="13" width="22" customWidth="1"/>
    <col min="14" max="14" width="12.5703125" customWidth="1"/>
    <col min="15" max="15" width="25.140625" customWidth="1"/>
    <col min="16" max="16" width="19.5703125" customWidth="1"/>
    <col min="17" max="19" width="16.5703125" customWidth="1"/>
  </cols>
  <sheetData>
    <row r="1" spans="1:19" ht="15.75" x14ac:dyDescent="0.25">
      <c r="A1" t="s">
        <v>746</v>
      </c>
      <c r="B1" s="87" t="s">
        <v>840</v>
      </c>
      <c r="C1" t="s">
        <v>841</v>
      </c>
      <c r="D1" t="s">
        <v>842</v>
      </c>
      <c r="E1"/>
      <c r="F1" t="s">
        <v>843</v>
      </c>
      <c r="G1" t="s">
        <v>844</v>
      </c>
      <c r="H1" s="210" t="s">
        <v>845</v>
      </c>
      <c r="I1" s="210"/>
      <c r="J1" s="210"/>
      <c r="K1" s="210"/>
      <c r="L1" s="210"/>
      <c r="M1" s="1"/>
      <c r="O1" s="1" t="s">
        <v>846</v>
      </c>
    </row>
    <row r="2" spans="1:19" ht="15.75" x14ac:dyDescent="0.25">
      <c r="E2"/>
      <c r="F2"/>
      <c r="G2"/>
      <c r="H2" s="1" t="s">
        <v>847</v>
      </c>
      <c r="I2" s="1" t="s">
        <v>848</v>
      </c>
      <c r="J2" s="1" t="s">
        <v>849</v>
      </c>
      <c r="K2" s="1" t="s">
        <v>850</v>
      </c>
      <c r="L2" s="1" t="s">
        <v>851</v>
      </c>
      <c r="M2" s="1" t="s">
        <v>852</v>
      </c>
      <c r="O2" s="1"/>
    </row>
    <row r="3" spans="1:19" ht="15.75" x14ac:dyDescent="0.25">
      <c r="E3"/>
      <c r="F3"/>
      <c r="G3"/>
      <c r="H3" s="1" t="s">
        <v>853</v>
      </c>
      <c r="I3" s="1" t="s">
        <v>854</v>
      </c>
      <c r="J3" s="1" t="s">
        <v>854</v>
      </c>
      <c r="K3" s="1" t="s">
        <v>854</v>
      </c>
      <c r="L3" s="1" t="s">
        <v>854</v>
      </c>
      <c r="M3" s="1" t="s">
        <v>853</v>
      </c>
      <c r="O3" s="1"/>
    </row>
    <row r="4" spans="1:19" x14ac:dyDescent="0.25">
      <c r="A4" s="203" t="s">
        <v>756</v>
      </c>
      <c r="B4" s="87" t="s">
        <v>19</v>
      </c>
      <c r="C4" s="60">
        <f>F4</f>
        <v>2205</v>
      </c>
      <c r="D4" s="57">
        <f>G4/1000</f>
        <v>2205.34</v>
      </c>
      <c r="E4" s="15" t="s">
        <v>20</v>
      </c>
      <c r="F4" s="59">
        <v>2205</v>
      </c>
      <c r="G4" s="7">
        <v>2205340</v>
      </c>
      <c r="H4" s="9">
        <v>2.2999999999999998</v>
      </c>
      <c r="I4" s="9">
        <v>0</v>
      </c>
      <c r="J4" s="9">
        <v>0</v>
      </c>
      <c r="K4" s="9">
        <v>0</v>
      </c>
      <c r="L4" s="9">
        <v>0</v>
      </c>
      <c r="M4" s="16">
        <f>SQRT(H4^2+I4^2+J4^2+K4^2+L4^2)</f>
        <v>2.2999999999999998</v>
      </c>
      <c r="O4" s="16">
        <v>2.2999999999999998</v>
      </c>
    </row>
    <row r="5" spans="1:19" x14ac:dyDescent="0.25">
      <c r="A5" s="203"/>
      <c r="B5" s="87" t="s">
        <v>35</v>
      </c>
      <c r="C5" s="61">
        <f>F5</f>
        <v>967</v>
      </c>
      <c r="D5" s="57">
        <f>G5/1000</f>
        <v>966.524</v>
      </c>
      <c r="E5" s="24" t="s">
        <v>36</v>
      </c>
      <c r="F5" s="24">
        <v>967</v>
      </c>
      <c r="G5" s="26">
        <v>966524</v>
      </c>
      <c r="H5" s="9">
        <v>2.2999999999999998</v>
      </c>
      <c r="I5" s="9">
        <v>0</v>
      </c>
      <c r="J5" s="9">
        <v>0</v>
      </c>
      <c r="K5" s="9">
        <v>0</v>
      </c>
      <c r="L5" s="9">
        <v>0</v>
      </c>
      <c r="M5" s="16">
        <f>SQRT(H5^2+I5^2+J5^2+K5^2+L5^2)</f>
        <v>2.2999999999999998</v>
      </c>
      <c r="O5" s="16">
        <v>2.2999999999999998</v>
      </c>
    </row>
    <row r="6" spans="1:19" x14ac:dyDescent="0.25">
      <c r="A6" s="203"/>
      <c r="B6" s="87" t="s">
        <v>39</v>
      </c>
      <c r="C6" s="61">
        <v>220</v>
      </c>
      <c r="D6" s="57"/>
      <c r="E6" s="24" t="s">
        <v>40</v>
      </c>
      <c r="F6" s="24">
        <v>220</v>
      </c>
      <c r="G6" s="91">
        <v>0.1</v>
      </c>
      <c r="M6" s="16"/>
      <c r="O6" s="16"/>
    </row>
    <row r="7" spans="1:19" x14ac:dyDescent="0.25">
      <c r="A7" s="203"/>
      <c r="B7" s="87" t="s">
        <v>31</v>
      </c>
      <c r="C7" s="57">
        <f t="shared" ref="C7:C12" si="0">F7</f>
        <v>1018</v>
      </c>
      <c r="D7" s="57"/>
      <c r="E7" s="25" t="s">
        <v>855</v>
      </c>
      <c r="F7" s="75">
        <v>1018</v>
      </c>
      <c r="G7" s="27">
        <v>1018282</v>
      </c>
      <c r="M7" s="16"/>
      <c r="N7" s="13"/>
      <c r="O7" s="16">
        <v>5.4</v>
      </c>
      <c r="P7" s="13"/>
      <c r="Q7" s="13"/>
      <c r="R7" s="13"/>
      <c r="S7" s="13"/>
    </row>
    <row r="8" spans="1:19" ht="13.35" customHeight="1" x14ac:dyDescent="0.25">
      <c r="A8" s="203"/>
      <c r="B8" s="87" t="s">
        <v>51</v>
      </c>
      <c r="C8" s="61">
        <f t="shared" si="0"/>
        <v>102</v>
      </c>
      <c r="D8" s="57"/>
      <c r="E8" s="15" t="s">
        <v>52</v>
      </c>
      <c r="F8" s="15">
        <v>102</v>
      </c>
      <c r="G8" s="73">
        <v>0.1</v>
      </c>
      <c r="M8" s="16"/>
      <c r="N8" s="13"/>
      <c r="O8" s="16">
        <v>5.4</v>
      </c>
      <c r="P8" s="13"/>
      <c r="Q8" s="13"/>
      <c r="R8" s="13"/>
      <c r="S8" s="13"/>
    </row>
    <row r="9" spans="1:19" ht="16.350000000000001" customHeight="1" x14ac:dyDescent="0.25">
      <c r="A9" s="203" t="s">
        <v>856</v>
      </c>
      <c r="B9" s="87" t="s">
        <v>60</v>
      </c>
      <c r="C9" s="57">
        <f t="shared" si="0"/>
        <v>450</v>
      </c>
      <c r="D9" s="57">
        <f>G9/1000</f>
        <v>449.76499999999999</v>
      </c>
      <c r="E9" s="15" t="s">
        <v>61</v>
      </c>
      <c r="F9" s="15">
        <v>450</v>
      </c>
      <c r="G9" s="18">
        <v>449765</v>
      </c>
      <c r="H9" s="9">
        <v>2.2999999999999998</v>
      </c>
      <c r="I9" s="9">
        <v>0</v>
      </c>
      <c r="J9" s="9">
        <v>0</v>
      </c>
      <c r="K9" s="9">
        <v>0</v>
      </c>
      <c r="L9" s="9">
        <v>0</v>
      </c>
      <c r="M9" s="16">
        <f t="shared" ref="M9:M21" si="1">SQRT(H9^2+I9^2+J9^2+K9^2+L9^2)</f>
        <v>2.2999999999999998</v>
      </c>
      <c r="N9" s="13"/>
      <c r="O9" s="16">
        <v>2.2999999999999998</v>
      </c>
      <c r="P9" s="13"/>
      <c r="Q9" s="13"/>
      <c r="R9" s="13"/>
      <c r="S9" s="13"/>
    </row>
    <row r="10" spans="1:19" x14ac:dyDescent="0.25">
      <c r="A10" s="203"/>
      <c r="B10" s="87" t="s">
        <v>67</v>
      </c>
      <c r="C10" s="61">
        <f t="shared" si="0"/>
        <v>1093</v>
      </c>
      <c r="D10" s="57">
        <v>1093</v>
      </c>
      <c r="E10" s="15" t="s">
        <v>68</v>
      </c>
      <c r="F10" s="15">
        <v>1093</v>
      </c>
      <c r="G10" s="143">
        <v>0.8</v>
      </c>
      <c r="M10" s="16"/>
      <c r="N10" s="13"/>
      <c r="O10" s="16">
        <v>3.7</v>
      </c>
      <c r="P10" s="13"/>
      <c r="Q10" s="13"/>
      <c r="R10" s="13"/>
      <c r="S10" s="13"/>
    </row>
    <row r="11" spans="1:19" x14ac:dyDescent="0.25">
      <c r="A11" s="203"/>
      <c r="B11" s="87" t="s">
        <v>48</v>
      </c>
      <c r="C11" s="77">
        <f t="shared" si="0"/>
        <v>916</v>
      </c>
      <c r="D11" s="57"/>
      <c r="E11" s="15" t="s">
        <v>49</v>
      </c>
      <c r="F11" s="76">
        <v>916</v>
      </c>
      <c r="G11" s="73">
        <v>0.9</v>
      </c>
      <c r="M11" s="16"/>
      <c r="N11" s="13"/>
      <c r="O11" s="16">
        <v>5.4</v>
      </c>
      <c r="P11" s="13"/>
      <c r="Q11" s="13"/>
      <c r="R11" s="13"/>
      <c r="S11" s="13"/>
    </row>
    <row r="12" spans="1:19" x14ac:dyDescent="0.25">
      <c r="A12" s="203"/>
      <c r="B12" s="87" t="s">
        <v>65</v>
      </c>
      <c r="C12" s="19">
        <f t="shared" si="0"/>
        <v>273</v>
      </c>
      <c r="D12" s="57"/>
      <c r="E12" s="25" t="s">
        <v>857</v>
      </c>
      <c r="F12" s="76">
        <v>273</v>
      </c>
      <c r="G12" s="18"/>
      <c r="M12" s="16"/>
      <c r="N12" s="13"/>
      <c r="O12" s="16">
        <v>3.7</v>
      </c>
      <c r="P12" s="13"/>
      <c r="Q12" s="13"/>
      <c r="R12" s="13"/>
      <c r="S12" s="13"/>
    </row>
    <row r="13" spans="1:19" x14ac:dyDescent="0.25">
      <c r="A13" s="203" t="s">
        <v>794</v>
      </c>
      <c r="B13" s="87" t="s">
        <v>92</v>
      </c>
      <c r="C13" s="57">
        <f>SUM(F13:F22)</f>
        <v>10682</v>
      </c>
      <c r="D13" s="57">
        <f>SUM(G13:G22)/1000</f>
        <v>10682.998192469069</v>
      </c>
      <c r="E13" s="34" t="s">
        <v>93</v>
      </c>
      <c r="F13" s="58">
        <v>7607</v>
      </c>
      <c r="G13" s="35">
        <v>7607366.712199999</v>
      </c>
      <c r="H13" s="34"/>
      <c r="I13" s="34"/>
      <c r="J13" s="34"/>
      <c r="K13" s="34"/>
      <c r="L13" s="34"/>
      <c r="M13" s="36">
        <f>SQRT(M14^2+M15^2)</f>
        <v>41.555384729298318</v>
      </c>
      <c r="N13" s="13"/>
      <c r="O13" s="36">
        <v>41.6</v>
      </c>
      <c r="P13" s="13"/>
      <c r="Q13" s="13"/>
      <c r="R13" s="13"/>
      <c r="S13" s="13"/>
    </row>
    <row r="14" spans="1:19" x14ac:dyDescent="0.25">
      <c r="A14" s="203"/>
      <c r="C14" s="21"/>
      <c r="D14" s="21"/>
      <c r="E14" s="9" t="s">
        <v>7</v>
      </c>
      <c r="H14" s="9">
        <v>2.2999999999999998</v>
      </c>
      <c r="I14" s="9">
        <v>41.3</v>
      </c>
      <c r="J14" s="9">
        <v>0</v>
      </c>
      <c r="K14" s="9">
        <v>0</v>
      </c>
      <c r="L14" s="9">
        <v>0</v>
      </c>
      <c r="M14" s="14">
        <f t="shared" si="1"/>
        <v>41.363994004447875</v>
      </c>
      <c r="N14" s="13"/>
      <c r="O14" s="14"/>
      <c r="P14" s="13"/>
      <c r="Q14" s="13"/>
      <c r="R14" s="13"/>
      <c r="S14" s="13"/>
    </row>
    <row r="15" spans="1:19" x14ac:dyDescent="0.25">
      <c r="A15" s="203"/>
      <c r="C15" s="21"/>
      <c r="D15" s="21"/>
      <c r="E15" s="9" t="s">
        <v>795</v>
      </c>
      <c r="H15" s="9">
        <v>2.2999999999999998</v>
      </c>
      <c r="I15" s="9">
        <v>0</v>
      </c>
      <c r="J15" s="9">
        <v>2.2999999999999998</v>
      </c>
      <c r="K15" s="9">
        <v>2.2999999999999998</v>
      </c>
      <c r="L15" s="9">
        <v>0</v>
      </c>
      <c r="M15" s="14">
        <f t="shared" si="1"/>
        <v>3.9837168574084174</v>
      </c>
      <c r="O15" s="14"/>
    </row>
    <row r="16" spans="1:19" x14ac:dyDescent="0.25">
      <c r="A16" s="203"/>
      <c r="B16" s="87" t="s">
        <v>94</v>
      </c>
      <c r="C16" s="21"/>
      <c r="D16" s="21"/>
      <c r="E16" s="31" t="s">
        <v>95</v>
      </c>
      <c r="F16" s="31">
        <v>1335</v>
      </c>
      <c r="G16" s="32">
        <v>1334915.4282325001</v>
      </c>
      <c r="H16" s="31"/>
      <c r="I16" s="31"/>
      <c r="J16" s="31"/>
      <c r="K16" s="31"/>
      <c r="L16" s="31"/>
      <c r="M16" s="33">
        <f>SQRT(M17^2+M18^2)</f>
        <v>41.555384729298318</v>
      </c>
      <c r="O16" s="33">
        <v>41.6</v>
      </c>
    </row>
    <row r="17" spans="1:15" x14ac:dyDescent="0.25">
      <c r="A17" s="203"/>
      <c r="C17" s="21"/>
      <c r="D17" s="21"/>
      <c r="E17" s="9" t="s">
        <v>7</v>
      </c>
      <c r="H17" s="9">
        <v>2.2999999999999998</v>
      </c>
      <c r="I17" s="9">
        <v>41.3</v>
      </c>
      <c r="J17" s="9">
        <v>0</v>
      </c>
      <c r="K17" s="9">
        <v>0</v>
      </c>
      <c r="L17" s="9">
        <v>0</v>
      </c>
      <c r="M17" s="14">
        <f t="shared" si="1"/>
        <v>41.363994004447875</v>
      </c>
      <c r="O17" s="14"/>
    </row>
    <row r="18" spans="1:15" x14ac:dyDescent="0.25">
      <c r="A18" s="203"/>
      <c r="C18" s="21"/>
      <c r="D18" s="21"/>
      <c r="E18" s="9" t="s">
        <v>795</v>
      </c>
      <c r="H18" s="9">
        <v>2.2999999999999998</v>
      </c>
      <c r="I18" s="9">
        <v>0</v>
      </c>
      <c r="J18" s="9">
        <v>2.2999999999999998</v>
      </c>
      <c r="K18" s="9">
        <v>2.2999999999999998</v>
      </c>
      <c r="L18" s="9">
        <v>0</v>
      </c>
      <c r="M18" s="14">
        <f t="shared" si="1"/>
        <v>3.9837168574084174</v>
      </c>
      <c r="O18" s="14"/>
    </row>
    <row r="19" spans="1:15" x14ac:dyDescent="0.25">
      <c r="A19" s="203"/>
      <c r="B19" s="87" t="s">
        <v>96</v>
      </c>
      <c r="C19" s="21"/>
      <c r="D19" s="21"/>
      <c r="E19" s="46" t="s">
        <v>97</v>
      </c>
      <c r="F19" s="46">
        <v>1499</v>
      </c>
      <c r="G19" s="47">
        <v>1499392.0247079998</v>
      </c>
      <c r="H19" s="46"/>
      <c r="I19" s="46"/>
      <c r="J19" s="46"/>
      <c r="K19" s="46"/>
      <c r="L19" s="46"/>
      <c r="M19" s="48">
        <f>SQRT(M20^2+M21^2)</f>
        <v>41.555384729298318</v>
      </c>
      <c r="O19" s="48">
        <v>41.6</v>
      </c>
    </row>
    <row r="20" spans="1:15" x14ac:dyDescent="0.25">
      <c r="A20" s="203"/>
      <c r="C20" s="21"/>
      <c r="D20" s="21"/>
      <c r="E20" s="9" t="s">
        <v>7</v>
      </c>
      <c r="H20" s="9">
        <v>2.2999999999999998</v>
      </c>
      <c r="I20" s="9">
        <v>41.3</v>
      </c>
      <c r="J20" s="9">
        <v>0</v>
      </c>
      <c r="K20" s="9">
        <v>0</v>
      </c>
      <c r="L20" s="9">
        <v>0</v>
      </c>
      <c r="M20" s="14">
        <f t="shared" si="1"/>
        <v>41.363994004447875</v>
      </c>
      <c r="O20" s="14"/>
    </row>
    <row r="21" spans="1:15" x14ac:dyDescent="0.25">
      <c r="A21" s="203"/>
      <c r="C21" s="21"/>
      <c r="D21" s="21"/>
      <c r="E21" s="9" t="s">
        <v>795</v>
      </c>
      <c r="H21" s="9">
        <v>2.2999999999999998</v>
      </c>
      <c r="I21" s="9">
        <v>0</v>
      </c>
      <c r="J21" s="9">
        <v>2.2999999999999998</v>
      </c>
      <c r="K21" s="9">
        <v>2.2999999999999998</v>
      </c>
      <c r="L21" s="9">
        <v>0</v>
      </c>
      <c r="M21" s="14">
        <f t="shared" si="1"/>
        <v>3.9837168574084174</v>
      </c>
      <c r="O21" s="14"/>
    </row>
    <row r="22" spans="1:15" x14ac:dyDescent="0.25">
      <c r="A22" s="203"/>
      <c r="B22" s="87" t="s">
        <v>98</v>
      </c>
      <c r="C22" s="21"/>
      <c r="D22" s="21"/>
      <c r="E22" s="28" t="s">
        <v>99</v>
      </c>
      <c r="F22" s="28">
        <v>241</v>
      </c>
      <c r="G22" s="29">
        <v>241324.02732857145</v>
      </c>
      <c r="H22" s="28"/>
      <c r="I22" s="28"/>
      <c r="J22" s="28"/>
      <c r="K22" s="28"/>
      <c r="L22" s="28"/>
      <c r="M22" s="30">
        <f>SQRT(M23^2+M24^2)</f>
        <v>41.555384729298318</v>
      </c>
      <c r="O22" s="30">
        <v>41.6</v>
      </c>
    </row>
    <row r="23" spans="1:15" x14ac:dyDescent="0.25">
      <c r="A23" s="203"/>
      <c r="C23" s="21"/>
      <c r="D23" s="21"/>
      <c r="E23" s="9" t="s">
        <v>7</v>
      </c>
      <c r="H23" s="9">
        <v>2.2999999999999998</v>
      </c>
      <c r="I23" s="9">
        <v>41.3</v>
      </c>
      <c r="J23" s="9">
        <v>0</v>
      </c>
      <c r="K23" s="9">
        <v>0</v>
      </c>
      <c r="L23" s="9">
        <v>0</v>
      </c>
      <c r="M23" s="14">
        <f>SQRT(H23^2+I23^2+J23^2+K23^2+L23^2)</f>
        <v>41.363994004447875</v>
      </c>
      <c r="O23" s="14"/>
    </row>
    <row r="24" spans="1:15" x14ac:dyDescent="0.25">
      <c r="A24" s="203"/>
      <c r="C24" s="21"/>
      <c r="D24" s="21"/>
      <c r="E24" s="9" t="s">
        <v>795</v>
      </c>
      <c r="H24" s="9">
        <v>2.2999999999999998</v>
      </c>
      <c r="I24" s="9">
        <v>0</v>
      </c>
      <c r="J24" s="9">
        <v>2.2999999999999998</v>
      </c>
      <c r="K24" s="9">
        <v>2.2999999999999998</v>
      </c>
      <c r="L24" s="9">
        <v>0</v>
      </c>
      <c r="M24" s="14">
        <f t="shared" ref="M24:M52" si="2">SQRT(H24^2+I24^2+J24^2+K24^2+L24^2)</f>
        <v>3.9837168574084174</v>
      </c>
      <c r="O24" s="14"/>
    </row>
    <row r="25" spans="1:15" x14ac:dyDescent="0.25">
      <c r="A25" s="203"/>
      <c r="B25" s="87" t="s">
        <v>137</v>
      </c>
      <c r="C25" s="77">
        <f>SUM(F25:F34)</f>
        <v>2895</v>
      </c>
      <c r="D25" s="57">
        <f>SUM(G25:G34)/1000</f>
        <v>2895.5727928399938</v>
      </c>
      <c r="E25" s="34" t="s">
        <v>138</v>
      </c>
      <c r="F25" s="58">
        <v>2062</v>
      </c>
      <c r="G25" s="35">
        <v>2061938.388469565</v>
      </c>
      <c r="H25" s="34"/>
      <c r="I25" s="34"/>
      <c r="J25" s="34"/>
      <c r="K25" s="34"/>
      <c r="L25" s="34"/>
      <c r="M25" s="36">
        <f>SQRT(M26^2+M27^2)</f>
        <v>14.45164350515193</v>
      </c>
      <c r="O25" s="36">
        <v>14.5</v>
      </c>
    </row>
    <row r="26" spans="1:15" x14ac:dyDescent="0.25">
      <c r="A26" s="203"/>
      <c r="C26" s="21"/>
      <c r="D26" s="21"/>
      <c r="E26" s="9" t="s">
        <v>7</v>
      </c>
      <c r="H26" s="9">
        <v>2.2999999999999998</v>
      </c>
      <c r="I26" s="9">
        <v>13.7</v>
      </c>
      <c r="J26" s="9">
        <v>0</v>
      </c>
      <c r="K26" s="9">
        <v>0</v>
      </c>
      <c r="L26" s="9">
        <v>0</v>
      </c>
      <c r="M26">
        <f t="shared" si="2"/>
        <v>13.891724155050012</v>
      </c>
    </row>
    <row r="27" spans="1:15" x14ac:dyDescent="0.25">
      <c r="A27" s="203"/>
      <c r="C27" s="21"/>
      <c r="D27" s="21"/>
      <c r="E27" s="9" t="s">
        <v>795</v>
      </c>
      <c r="H27" s="9">
        <v>2.2999999999999998</v>
      </c>
      <c r="I27" s="9">
        <v>0</v>
      </c>
      <c r="J27" s="9">
        <v>2.2999999999999998</v>
      </c>
      <c r="K27" s="9">
        <v>2.2999999999999998</v>
      </c>
      <c r="L27" s="9">
        <v>0</v>
      </c>
      <c r="M27" s="14">
        <f t="shared" si="2"/>
        <v>3.9837168574084174</v>
      </c>
      <c r="O27" s="14"/>
    </row>
    <row r="28" spans="1:15" x14ac:dyDescent="0.25">
      <c r="A28" s="203"/>
      <c r="B28" s="87" t="s">
        <v>139</v>
      </c>
      <c r="C28" s="21"/>
      <c r="D28" s="21"/>
      <c r="E28" s="31" t="s">
        <v>140</v>
      </c>
      <c r="F28" s="31">
        <v>362</v>
      </c>
      <c r="G28" s="32">
        <v>361822.09573500004</v>
      </c>
      <c r="H28" s="31"/>
      <c r="I28" s="31"/>
      <c r="J28" s="31"/>
      <c r="K28" s="31"/>
      <c r="L28" s="31"/>
      <c r="M28" s="33">
        <f>SQRT(M29^2+M30^2)</f>
        <v>14.45164350515193</v>
      </c>
      <c r="O28" s="33">
        <v>14.5</v>
      </c>
    </row>
    <row r="29" spans="1:15" x14ac:dyDescent="0.25">
      <c r="A29" s="203"/>
      <c r="C29" s="21"/>
      <c r="D29" s="21"/>
      <c r="E29" s="9" t="s">
        <v>7</v>
      </c>
      <c r="H29" s="9">
        <v>2.2999999999999998</v>
      </c>
      <c r="I29" s="9">
        <v>13.7</v>
      </c>
      <c r="J29" s="9">
        <v>0</v>
      </c>
      <c r="K29" s="9">
        <v>0</v>
      </c>
      <c r="L29" s="9">
        <v>0</v>
      </c>
      <c r="M29" s="14">
        <f t="shared" si="2"/>
        <v>13.891724155050012</v>
      </c>
      <c r="O29" s="14"/>
    </row>
    <row r="30" spans="1:15" x14ac:dyDescent="0.25">
      <c r="A30" s="203"/>
      <c r="C30" s="21"/>
      <c r="D30" s="21"/>
      <c r="E30" s="9" t="s">
        <v>795</v>
      </c>
      <c r="H30" s="9">
        <v>2.2999999999999998</v>
      </c>
      <c r="I30" s="9">
        <v>0</v>
      </c>
      <c r="J30" s="9">
        <v>2.2999999999999998</v>
      </c>
      <c r="K30" s="9">
        <v>2.2999999999999998</v>
      </c>
      <c r="L30" s="9">
        <v>0</v>
      </c>
      <c r="M30" s="14">
        <f t="shared" si="2"/>
        <v>3.9837168574084174</v>
      </c>
      <c r="O30" s="14"/>
    </row>
    <row r="31" spans="1:15" x14ac:dyDescent="0.25">
      <c r="A31" s="203"/>
      <c r="B31" s="87" t="s">
        <v>141</v>
      </c>
      <c r="C31" s="21"/>
      <c r="D31" s="21"/>
      <c r="E31" s="46" t="s">
        <v>142</v>
      </c>
      <c r="F31" s="46">
        <v>406</v>
      </c>
      <c r="G31" s="47">
        <v>406402.64786399994</v>
      </c>
      <c r="H31" s="46"/>
      <c r="I31" s="46"/>
      <c r="J31" s="46"/>
      <c r="K31" s="46"/>
      <c r="L31" s="46"/>
      <c r="M31" s="48">
        <f>SQRT(M32^2+M33^2)</f>
        <v>14.45164350515193</v>
      </c>
      <c r="O31" s="48">
        <v>14.5</v>
      </c>
    </row>
    <row r="32" spans="1:15" x14ac:dyDescent="0.25">
      <c r="A32" s="203"/>
      <c r="C32" s="21"/>
      <c r="D32" s="21"/>
      <c r="E32" s="9" t="s">
        <v>7</v>
      </c>
      <c r="H32" s="9">
        <v>2.2999999999999998</v>
      </c>
      <c r="I32" s="9">
        <v>13.7</v>
      </c>
      <c r="J32" s="9">
        <v>0</v>
      </c>
      <c r="K32" s="9">
        <v>0</v>
      </c>
      <c r="L32" s="9">
        <v>0</v>
      </c>
      <c r="M32" s="14">
        <f t="shared" si="2"/>
        <v>13.891724155050012</v>
      </c>
      <c r="O32" s="14"/>
    </row>
    <row r="33" spans="1:15" x14ac:dyDescent="0.25">
      <c r="A33" s="203"/>
      <c r="C33" s="21"/>
      <c r="D33" s="21"/>
      <c r="E33" s="9" t="s">
        <v>795</v>
      </c>
      <c r="H33" s="9">
        <v>2.2999999999999998</v>
      </c>
      <c r="I33" s="9">
        <v>0</v>
      </c>
      <c r="J33" s="9">
        <v>2.2999999999999998</v>
      </c>
      <c r="K33" s="9">
        <v>2.2999999999999998</v>
      </c>
      <c r="L33" s="9">
        <v>0</v>
      </c>
      <c r="M33" s="14">
        <f t="shared" si="2"/>
        <v>3.9837168574084174</v>
      </c>
      <c r="O33" s="14"/>
    </row>
    <row r="34" spans="1:15" x14ac:dyDescent="0.25">
      <c r="A34" s="203"/>
      <c r="B34" s="87" t="s">
        <v>143</v>
      </c>
      <c r="C34" s="21"/>
      <c r="D34" s="21"/>
      <c r="E34" s="28" t="s">
        <v>144</v>
      </c>
      <c r="F34" s="28">
        <v>65</v>
      </c>
      <c r="G34" s="29">
        <v>65409.660771428578</v>
      </c>
      <c r="H34" s="28"/>
      <c r="I34" s="28"/>
      <c r="J34" s="28"/>
      <c r="K34" s="28"/>
      <c r="L34" s="28"/>
      <c r="M34" s="30">
        <f>SQRT(M35^2+M36^2)</f>
        <v>14.45164350515193</v>
      </c>
      <c r="O34" s="30">
        <v>14.5</v>
      </c>
    </row>
    <row r="35" spans="1:15" x14ac:dyDescent="0.25">
      <c r="A35" s="203"/>
      <c r="C35" s="21"/>
      <c r="D35" s="21"/>
      <c r="E35" s="9" t="s">
        <v>7</v>
      </c>
      <c r="H35" s="9">
        <v>2.2999999999999998</v>
      </c>
      <c r="I35" s="9">
        <v>13.7</v>
      </c>
      <c r="J35" s="9">
        <v>0</v>
      </c>
      <c r="K35" s="9">
        <v>0</v>
      </c>
      <c r="L35" s="9">
        <v>0</v>
      </c>
      <c r="M35" s="14">
        <f t="shared" si="2"/>
        <v>13.891724155050012</v>
      </c>
      <c r="O35" s="14"/>
    </row>
    <row r="36" spans="1:15" x14ac:dyDescent="0.25">
      <c r="A36" s="203"/>
      <c r="C36" s="21"/>
      <c r="D36" s="21"/>
      <c r="E36" s="9" t="s">
        <v>795</v>
      </c>
      <c r="H36" s="9">
        <v>2.2999999999999998</v>
      </c>
      <c r="I36" s="9">
        <v>0</v>
      </c>
      <c r="J36" s="9">
        <v>2.2999999999999998</v>
      </c>
      <c r="K36" s="9">
        <v>2.2999999999999998</v>
      </c>
      <c r="L36" s="9">
        <v>0</v>
      </c>
      <c r="M36" s="14">
        <f t="shared" si="2"/>
        <v>3.9837168574084174</v>
      </c>
      <c r="O36" s="14"/>
    </row>
    <row r="37" spans="1:15" x14ac:dyDescent="0.25">
      <c r="A37" s="203"/>
      <c r="B37" s="87" t="s">
        <v>78</v>
      </c>
      <c r="C37" s="57">
        <f>SUM(F37,F41,F45,F49)</f>
        <v>568</v>
      </c>
      <c r="D37" s="57">
        <f>SUM(G37:G49)/1000</f>
        <v>567.52572910603578</v>
      </c>
      <c r="E37" s="34" t="s">
        <v>796</v>
      </c>
      <c r="F37" s="64">
        <v>404</v>
      </c>
      <c r="G37" s="65">
        <v>404135.26822103234</v>
      </c>
      <c r="H37" s="34"/>
      <c r="I37" s="34"/>
      <c r="J37" s="34"/>
      <c r="K37" s="34"/>
      <c r="L37" s="34"/>
      <c r="M37" s="36">
        <f>SQRT(M38^2+M39^2+M40^2)</f>
        <v>15.309800782505302</v>
      </c>
      <c r="O37" s="36">
        <v>15.3</v>
      </c>
    </row>
    <row r="38" spans="1:15" x14ac:dyDescent="0.25">
      <c r="A38" s="203"/>
      <c r="C38" s="21"/>
      <c r="D38" s="21"/>
      <c r="E38" s="9" t="s">
        <v>7</v>
      </c>
      <c r="H38" s="9">
        <v>2.2999999999999998</v>
      </c>
      <c r="I38" s="9">
        <v>13.7</v>
      </c>
      <c r="J38" s="9">
        <v>0</v>
      </c>
      <c r="K38" s="9">
        <v>0</v>
      </c>
      <c r="L38" s="9">
        <v>0</v>
      </c>
      <c r="M38" s="14">
        <f t="shared" si="2"/>
        <v>13.891724155050012</v>
      </c>
      <c r="O38" s="14"/>
    </row>
    <row r="39" spans="1:15" x14ac:dyDescent="0.25">
      <c r="A39" s="203"/>
      <c r="C39" s="21"/>
      <c r="D39" s="21"/>
      <c r="E39" s="9" t="s">
        <v>795</v>
      </c>
      <c r="H39" s="9">
        <v>2.2999999999999998</v>
      </c>
      <c r="I39" s="9">
        <v>0</v>
      </c>
      <c r="J39" s="9">
        <v>2.2999999999999998</v>
      </c>
      <c r="K39" s="9">
        <v>2.2999999999999998</v>
      </c>
      <c r="L39" s="9">
        <v>0</v>
      </c>
      <c r="M39" s="14">
        <f t="shared" si="2"/>
        <v>3.9837168574084174</v>
      </c>
      <c r="O39" s="14"/>
    </row>
    <row r="40" spans="1:15" x14ac:dyDescent="0.25">
      <c r="A40" s="203"/>
      <c r="C40" s="21"/>
      <c r="D40" s="21"/>
      <c r="E40" s="9" t="s">
        <v>797</v>
      </c>
      <c r="H40" s="9">
        <v>2.2999999999999998</v>
      </c>
      <c r="I40" s="9">
        <v>0</v>
      </c>
      <c r="J40" s="9">
        <v>0</v>
      </c>
      <c r="K40" s="9">
        <v>4.5</v>
      </c>
      <c r="L40" s="9">
        <v>0</v>
      </c>
      <c r="M40" s="14">
        <f t="shared" si="2"/>
        <v>5.0537115073973107</v>
      </c>
      <c r="O40" s="14"/>
    </row>
    <row r="41" spans="1:15" x14ac:dyDescent="0.25">
      <c r="A41" s="203"/>
      <c r="B41" s="87" t="s">
        <v>82</v>
      </c>
      <c r="C41" s="21"/>
      <c r="D41" s="21"/>
      <c r="E41" s="31" t="s">
        <v>83</v>
      </c>
      <c r="F41" s="66">
        <v>71</v>
      </c>
      <c r="G41" s="67">
        <v>70916.313758867007</v>
      </c>
      <c r="H41" s="31"/>
      <c r="I41" s="31"/>
      <c r="J41" s="31"/>
      <c r="K41" s="31"/>
      <c r="L41" s="31"/>
      <c r="M41" s="33">
        <f>SQRT(M42^2+M43^2+M44^2)</f>
        <v>15.309800782505302</v>
      </c>
      <c r="O41" s="33">
        <v>15.3</v>
      </c>
    </row>
    <row r="42" spans="1:15" x14ac:dyDescent="0.25">
      <c r="A42" s="203"/>
      <c r="C42" s="21"/>
      <c r="D42" s="21"/>
      <c r="E42" s="9" t="s">
        <v>7</v>
      </c>
      <c r="H42" s="9">
        <v>2.2999999999999998</v>
      </c>
      <c r="I42" s="9">
        <v>13.7</v>
      </c>
      <c r="J42" s="9">
        <v>0</v>
      </c>
      <c r="K42" s="9">
        <v>0</v>
      </c>
      <c r="L42" s="9">
        <v>0</v>
      </c>
      <c r="M42" s="14">
        <f t="shared" si="2"/>
        <v>13.891724155050012</v>
      </c>
    </row>
    <row r="43" spans="1:15" x14ac:dyDescent="0.25">
      <c r="A43" s="203"/>
      <c r="C43" s="21"/>
      <c r="D43" s="21"/>
      <c r="E43" s="9" t="s">
        <v>795</v>
      </c>
      <c r="H43" s="9">
        <v>2.2999999999999998</v>
      </c>
      <c r="I43" s="9">
        <v>0</v>
      </c>
      <c r="J43" s="9">
        <v>2.2999999999999998</v>
      </c>
      <c r="K43" s="9">
        <v>2.2999999999999998</v>
      </c>
      <c r="L43" s="9">
        <v>0</v>
      </c>
      <c r="M43" s="14">
        <f t="shared" si="2"/>
        <v>3.9837168574084174</v>
      </c>
      <c r="O43" s="14"/>
    </row>
    <row r="44" spans="1:15" x14ac:dyDescent="0.25">
      <c r="A44" s="203"/>
      <c r="C44" s="21"/>
      <c r="D44" s="21"/>
      <c r="E44" s="9" t="s">
        <v>797</v>
      </c>
      <c r="H44" s="9">
        <v>2.2999999999999998</v>
      </c>
      <c r="I44" s="9">
        <v>0</v>
      </c>
      <c r="J44" s="9">
        <v>0</v>
      </c>
      <c r="K44" s="9">
        <v>4.5</v>
      </c>
      <c r="L44" s="9">
        <v>0</v>
      </c>
      <c r="M44" s="14">
        <f t="shared" si="2"/>
        <v>5.0537115073973107</v>
      </c>
      <c r="O44" s="14"/>
    </row>
    <row r="45" spans="1:15" x14ac:dyDescent="0.25">
      <c r="A45" s="203"/>
      <c r="B45" s="87" t="s">
        <v>84</v>
      </c>
      <c r="C45" s="21"/>
      <c r="D45" s="21"/>
      <c r="E45" s="83" t="s">
        <v>85</v>
      </c>
      <c r="F45" s="68">
        <v>80</v>
      </c>
      <c r="G45" s="68">
        <v>79654.00131192118</v>
      </c>
      <c r="H45" s="45"/>
      <c r="I45" s="45"/>
      <c r="J45" s="45"/>
      <c r="K45" s="45"/>
      <c r="L45" s="45"/>
      <c r="M45" s="45">
        <f>SQRT(M46^2+M47^2+M48^2)</f>
        <v>15.309800782505302</v>
      </c>
      <c r="O45" s="45">
        <v>15.3</v>
      </c>
    </row>
    <row r="46" spans="1:15" x14ac:dyDescent="0.25">
      <c r="A46" s="203"/>
      <c r="C46" s="21"/>
      <c r="D46" s="21"/>
      <c r="E46" s="9" t="s">
        <v>7</v>
      </c>
      <c r="H46" s="9">
        <v>2.2999999999999998</v>
      </c>
      <c r="I46" s="9">
        <v>13.7</v>
      </c>
      <c r="J46" s="9">
        <v>0</v>
      </c>
      <c r="K46" s="9">
        <v>0</v>
      </c>
      <c r="L46" s="9">
        <v>0</v>
      </c>
      <c r="M46">
        <f t="shared" si="2"/>
        <v>13.891724155050012</v>
      </c>
    </row>
    <row r="47" spans="1:15" x14ac:dyDescent="0.25">
      <c r="A47" s="203"/>
      <c r="C47" s="21"/>
      <c r="D47" s="21"/>
      <c r="E47" s="9" t="s">
        <v>795</v>
      </c>
      <c r="H47" s="9">
        <v>2.2999999999999998</v>
      </c>
      <c r="I47" s="9">
        <v>0</v>
      </c>
      <c r="J47" s="9">
        <v>2.2999999999999998</v>
      </c>
      <c r="K47" s="9">
        <v>2.2999999999999998</v>
      </c>
      <c r="L47" s="9">
        <v>0</v>
      </c>
      <c r="M47" s="14">
        <f t="shared" si="2"/>
        <v>3.9837168574084174</v>
      </c>
      <c r="O47" s="14"/>
    </row>
    <row r="48" spans="1:15" x14ac:dyDescent="0.25">
      <c r="A48" s="203"/>
      <c r="C48" s="21"/>
      <c r="D48" s="21"/>
      <c r="E48" s="9" t="s">
        <v>797</v>
      </c>
      <c r="H48" s="9">
        <v>2.2999999999999998</v>
      </c>
      <c r="I48" s="9">
        <v>0</v>
      </c>
      <c r="J48" s="9">
        <v>0</v>
      </c>
      <c r="K48" s="9">
        <v>4.5</v>
      </c>
      <c r="L48" s="9">
        <v>0</v>
      </c>
      <c r="M48" s="14">
        <f t="shared" si="2"/>
        <v>5.0537115073973107</v>
      </c>
      <c r="O48" s="14"/>
    </row>
    <row r="49" spans="1:15" x14ac:dyDescent="0.25">
      <c r="A49" s="203"/>
      <c r="B49" s="87" t="s">
        <v>86</v>
      </c>
      <c r="C49" s="21"/>
      <c r="D49" s="21"/>
      <c r="E49" s="28" t="s">
        <v>87</v>
      </c>
      <c r="F49" s="71">
        <v>13</v>
      </c>
      <c r="G49" s="72">
        <v>12820.145814215342</v>
      </c>
      <c r="H49" s="28"/>
      <c r="I49" s="28"/>
      <c r="J49" s="28"/>
      <c r="K49" s="28"/>
      <c r="L49" s="28"/>
      <c r="M49" s="30">
        <f>SQRT(M50^2+M51^2+M52^2)</f>
        <v>15.309800782505302</v>
      </c>
      <c r="O49" s="30">
        <v>15.3</v>
      </c>
    </row>
    <row r="50" spans="1:15" x14ac:dyDescent="0.25">
      <c r="A50" s="203"/>
      <c r="C50" s="21"/>
      <c r="D50" s="21"/>
      <c r="E50" s="9" t="s">
        <v>7</v>
      </c>
      <c r="H50" s="9">
        <v>2.2999999999999998</v>
      </c>
      <c r="I50" s="9">
        <v>13.7</v>
      </c>
      <c r="J50" s="9">
        <v>0</v>
      </c>
      <c r="K50" s="9">
        <v>0</v>
      </c>
      <c r="L50" s="9">
        <v>0</v>
      </c>
      <c r="M50">
        <f t="shared" si="2"/>
        <v>13.891724155050012</v>
      </c>
    </row>
    <row r="51" spans="1:15" x14ac:dyDescent="0.25">
      <c r="A51" s="203"/>
      <c r="C51" s="21"/>
      <c r="D51" s="21"/>
      <c r="E51" s="9" t="s">
        <v>795</v>
      </c>
      <c r="H51" s="9">
        <v>2.2999999999999998</v>
      </c>
      <c r="I51" s="9">
        <v>0</v>
      </c>
      <c r="J51" s="9">
        <v>2.2999999999999998</v>
      </c>
      <c r="K51" s="9">
        <v>2.2999999999999998</v>
      </c>
      <c r="L51" s="9">
        <v>0</v>
      </c>
      <c r="M51" s="14">
        <f t="shared" si="2"/>
        <v>3.9837168574084174</v>
      </c>
      <c r="O51" s="14"/>
    </row>
    <row r="52" spans="1:15" x14ac:dyDescent="0.25">
      <c r="A52" s="203"/>
      <c r="C52" s="21"/>
      <c r="D52" s="21"/>
      <c r="E52" s="9" t="s">
        <v>797</v>
      </c>
      <c r="H52" s="9">
        <v>2.2999999999999998</v>
      </c>
      <c r="I52" s="9">
        <v>0</v>
      </c>
      <c r="J52" s="9">
        <v>0</v>
      </c>
      <c r="K52" s="9">
        <v>4.5</v>
      </c>
      <c r="L52" s="9">
        <v>0</v>
      </c>
      <c r="M52" s="14">
        <f t="shared" si="2"/>
        <v>5.0537115073973107</v>
      </c>
      <c r="O52" s="14"/>
    </row>
    <row r="53" spans="1:15" x14ac:dyDescent="0.25">
      <c r="A53" s="203"/>
      <c r="B53" s="87" t="s">
        <v>106</v>
      </c>
      <c r="C53" s="84">
        <f>SUM(F53:F56)</f>
        <v>771.3</v>
      </c>
      <c r="D53" s="57">
        <f>SUM(G53:G56)/1000</f>
        <v>688.06045444199992</v>
      </c>
      <c r="E53" s="34" t="s">
        <v>107</v>
      </c>
      <c r="F53" s="34">
        <v>514</v>
      </c>
      <c r="G53" s="65">
        <v>412836.27266519994</v>
      </c>
      <c r="H53" s="34"/>
      <c r="I53" s="34"/>
      <c r="J53" s="34"/>
      <c r="K53" s="34"/>
      <c r="L53" s="34"/>
      <c r="M53" s="36"/>
      <c r="O53" s="36">
        <v>8.9</v>
      </c>
    </row>
    <row r="54" spans="1:15" x14ac:dyDescent="0.25">
      <c r="A54" s="203"/>
      <c r="B54" s="87" t="s">
        <v>110</v>
      </c>
      <c r="C54" s="21"/>
      <c r="D54" s="21"/>
      <c r="E54" s="66" t="s">
        <v>111</v>
      </c>
      <c r="F54" s="66">
        <v>131</v>
      </c>
      <c r="G54" s="67">
        <v>131878.25376805</v>
      </c>
      <c r="H54" s="31"/>
      <c r="I54" s="31"/>
      <c r="J54" s="31"/>
      <c r="K54" s="31"/>
      <c r="L54" s="31"/>
      <c r="M54" s="33"/>
      <c r="O54" s="33">
        <v>10.5</v>
      </c>
    </row>
    <row r="55" spans="1:15" x14ac:dyDescent="0.25">
      <c r="A55" s="203"/>
      <c r="B55" s="87" t="s">
        <v>113</v>
      </c>
      <c r="C55" s="21"/>
      <c r="D55" s="21"/>
      <c r="E55" s="46" t="s">
        <v>114</v>
      </c>
      <c r="F55" s="46">
        <v>110</v>
      </c>
      <c r="G55" s="70">
        <v>126144.4166477</v>
      </c>
      <c r="H55" s="46"/>
      <c r="I55" s="46"/>
      <c r="J55" s="46"/>
      <c r="K55" s="46"/>
      <c r="L55" s="46"/>
      <c r="M55" s="48"/>
      <c r="O55" s="48">
        <v>11.8</v>
      </c>
    </row>
    <row r="56" spans="1:15" x14ac:dyDescent="0.25">
      <c r="A56" s="203"/>
      <c r="B56" s="87" t="s">
        <v>116</v>
      </c>
      <c r="C56" s="21"/>
      <c r="D56" s="21"/>
      <c r="E56" s="71" t="s">
        <v>117</v>
      </c>
      <c r="F56" s="71">
        <v>16.3</v>
      </c>
      <c r="G56" s="72">
        <v>17201.511361049998</v>
      </c>
      <c r="H56" s="28"/>
      <c r="I56" s="28"/>
      <c r="J56" s="28"/>
      <c r="K56" s="28"/>
      <c r="L56" s="28"/>
      <c r="M56" s="30"/>
      <c r="O56" s="30">
        <v>10.8</v>
      </c>
    </row>
    <row r="57" spans="1:15" x14ac:dyDescent="0.25">
      <c r="A57" s="203"/>
      <c r="B57" s="87" t="s">
        <v>119</v>
      </c>
      <c r="C57" s="61">
        <f>SUM(F57:F60)</f>
        <v>279</v>
      </c>
      <c r="D57" s="57">
        <f>SUM(G57:G60)/1000</f>
        <v>279.20825173376221</v>
      </c>
      <c r="E57" s="64" t="s">
        <v>1110</v>
      </c>
      <c r="F57" s="64">
        <v>210</v>
      </c>
      <c r="G57" s="65">
        <v>210162.59939200053</v>
      </c>
      <c r="H57" s="34"/>
      <c r="I57" s="34"/>
      <c r="J57" s="34"/>
      <c r="K57" s="34"/>
      <c r="L57" s="34"/>
      <c r="M57" s="36"/>
      <c r="O57" s="36">
        <v>7.1</v>
      </c>
    </row>
    <row r="58" spans="1:15" x14ac:dyDescent="0.25">
      <c r="A58" s="203"/>
      <c r="B58" s="87" t="s">
        <v>121</v>
      </c>
      <c r="C58" s="21"/>
      <c r="D58" s="21"/>
      <c r="E58" s="66" t="s">
        <v>1111</v>
      </c>
      <c r="F58" s="66">
        <v>39</v>
      </c>
      <c r="G58" s="67">
        <v>39415.09950160329</v>
      </c>
      <c r="H58" s="31"/>
      <c r="I58" s="31"/>
      <c r="J58" s="31"/>
      <c r="K58" s="31"/>
      <c r="L58" s="31"/>
      <c r="M58" s="33"/>
      <c r="O58" s="33">
        <v>6.7</v>
      </c>
    </row>
    <row r="59" spans="1:15" x14ac:dyDescent="0.25">
      <c r="A59" s="203"/>
      <c r="B59" s="87" t="s">
        <v>123</v>
      </c>
      <c r="C59" s="21"/>
      <c r="D59" s="21"/>
      <c r="E59" s="69" t="s">
        <v>1112</v>
      </c>
      <c r="F59" s="69">
        <v>25</v>
      </c>
      <c r="G59" s="70">
        <v>24966.669879605859</v>
      </c>
      <c r="H59" s="46"/>
      <c r="I59" s="46"/>
      <c r="J59" s="46"/>
      <c r="K59" s="46"/>
      <c r="L59" s="46"/>
      <c r="M59" s="48"/>
      <c r="O59" s="48">
        <v>6.1</v>
      </c>
    </row>
    <row r="60" spans="1:15" x14ac:dyDescent="0.25">
      <c r="A60" s="203"/>
      <c r="B60" s="87" t="s">
        <v>125</v>
      </c>
      <c r="C60" s="21"/>
      <c r="D60" s="21"/>
      <c r="E60" s="71" t="s">
        <v>1113</v>
      </c>
      <c r="F60" s="71">
        <v>5</v>
      </c>
      <c r="G60" s="72">
        <v>4663.8829605525352</v>
      </c>
      <c r="H60" s="71"/>
      <c r="I60" s="28"/>
      <c r="J60" s="28"/>
      <c r="K60" s="28"/>
      <c r="L60" s="28"/>
      <c r="M60" s="30"/>
      <c r="O60" s="30">
        <v>6.9</v>
      </c>
    </row>
    <row r="61" spans="1:15" ht="14.45" customHeight="1" x14ac:dyDescent="0.25">
      <c r="A61" s="203"/>
      <c r="B61" s="87" t="s">
        <v>128</v>
      </c>
      <c r="C61" s="84">
        <f>SUM(F61:F64)</f>
        <v>7304.7</v>
      </c>
      <c r="D61" s="57">
        <f>SUM(G61:G64)/1000</f>
        <v>7387.6824225593509</v>
      </c>
      <c r="E61" s="34" t="s">
        <v>129</v>
      </c>
      <c r="F61" s="34">
        <v>5225</v>
      </c>
      <c r="G61" s="58">
        <v>5326564.7198942658</v>
      </c>
      <c r="H61" s="34"/>
      <c r="I61" s="34"/>
      <c r="J61" s="34"/>
      <c r="K61" s="34"/>
      <c r="L61" s="34"/>
      <c r="M61" s="34"/>
      <c r="O61" s="36">
        <v>60.8</v>
      </c>
    </row>
    <row r="62" spans="1:15" x14ac:dyDescent="0.25">
      <c r="A62" s="203"/>
      <c r="B62" s="87" t="s">
        <v>130</v>
      </c>
      <c r="C62" s="21"/>
      <c r="D62" s="21"/>
      <c r="E62" s="66" t="s">
        <v>131</v>
      </c>
      <c r="F62" s="66">
        <v>874</v>
      </c>
      <c r="G62" s="67">
        <v>872716.29298671393</v>
      </c>
      <c r="H62" s="31"/>
      <c r="I62" s="31"/>
      <c r="J62" s="31"/>
      <c r="K62" s="31"/>
      <c r="L62" s="31"/>
      <c r="M62" s="78"/>
      <c r="O62" s="78">
        <v>63.9</v>
      </c>
    </row>
    <row r="63" spans="1:15" x14ac:dyDescent="0.25">
      <c r="A63" s="203"/>
      <c r="B63" s="87" t="s">
        <v>132</v>
      </c>
      <c r="C63" s="21"/>
      <c r="D63" s="21"/>
      <c r="E63" s="46" t="s">
        <v>133</v>
      </c>
      <c r="F63" s="46">
        <v>1038</v>
      </c>
      <c r="G63" s="70">
        <v>1021532.2916286152</v>
      </c>
      <c r="H63" s="46"/>
      <c r="I63" s="46"/>
      <c r="J63" s="46"/>
      <c r="K63" s="46"/>
      <c r="L63" s="46"/>
      <c r="M63" s="79"/>
      <c r="O63" s="79">
        <v>60.4</v>
      </c>
    </row>
    <row r="64" spans="1:15" x14ac:dyDescent="0.25">
      <c r="A64" s="203"/>
      <c r="B64" s="87" t="s">
        <v>134</v>
      </c>
      <c r="C64" s="21"/>
      <c r="D64" s="21"/>
      <c r="E64" s="71" t="s">
        <v>135</v>
      </c>
      <c r="F64" s="71">
        <v>167.7</v>
      </c>
      <c r="G64" s="72">
        <v>166869.11804975569</v>
      </c>
      <c r="H64" s="28"/>
      <c r="I64" s="28"/>
      <c r="J64" s="28"/>
      <c r="K64" s="28"/>
      <c r="L64" s="28"/>
      <c r="M64" s="80"/>
      <c r="O64" s="80">
        <v>60.1</v>
      </c>
    </row>
    <row r="65" spans="1:15" ht="16.350000000000001" customHeight="1" x14ac:dyDescent="0.25">
      <c r="A65" s="204" t="s">
        <v>798</v>
      </c>
      <c r="B65" s="87" t="s">
        <v>165</v>
      </c>
      <c r="C65" s="9">
        <f>SUM(F65:F77)</f>
        <v>84</v>
      </c>
      <c r="D65" s="18">
        <f>SUM(G65:G77)/1000</f>
        <v>83.191174328629955</v>
      </c>
      <c r="E65" s="37" t="s">
        <v>166</v>
      </c>
      <c r="F65" s="38">
        <v>51</v>
      </c>
      <c r="G65" s="39">
        <v>49914.704597177973</v>
      </c>
      <c r="H65" s="34"/>
      <c r="I65" s="34"/>
      <c r="J65" s="34"/>
      <c r="K65" s="34"/>
      <c r="L65" s="34"/>
      <c r="M65" s="36">
        <f>SQRT(M66^2+M67^2+M68^2)</f>
        <v>15.388632167934873</v>
      </c>
      <c r="O65" s="36">
        <v>15.1</v>
      </c>
    </row>
    <row r="66" spans="1:15" x14ac:dyDescent="0.25">
      <c r="A66" s="204"/>
      <c r="B66" s="89"/>
      <c r="C66" s="10"/>
      <c r="D66" s="10"/>
      <c r="E66" s="9" t="s">
        <v>799</v>
      </c>
      <c r="H66" s="9">
        <v>2.2999999999999998</v>
      </c>
      <c r="I66" s="9">
        <v>13.7</v>
      </c>
      <c r="J66" s="9">
        <v>0</v>
      </c>
      <c r="K66" s="9">
        <v>0</v>
      </c>
      <c r="L66" s="9">
        <v>4.5</v>
      </c>
      <c r="M66" s="14">
        <f>SQRT(H66^2+I66^2+J66^2+K66^2+L66^2)</f>
        <v>14.602397063496115</v>
      </c>
      <c r="O66" s="14"/>
    </row>
    <row r="67" spans="1:15" x14ac:dyDescent="0.25">
      <c r="A67" s="204"/>
      <c r="B67" s="89"/>
      <c r="C67" s="10"/>
      <c r="D67" s="10"/>
      <c r="E67" s="9" t="s">
        <v>800</v>
      </c>
      <c r="H67" s="9">
        <v>2.2999999999999998</v>
      </c>
      <c r="I67" s="9">
        <v>0</v>
      </c>
      <c r="J67" s="9">
        <v>2.2999999999999998</v>
      </c>
      <c r="K67" s="9">
        <v>1.1000000000000001</v>
      </c>
      <c r="L67" s="9">
        <v>0</v>
      </c>
      <c r="M67" s="14">
        <f t="shared" ref="M67:M100" si="3">SQRT(H67^2+I67^2+J67^2+K67^2+L67^2)</f>
        <v>3.4336569426778789</v>
      </c>
      <c r="O67" s="14"/>
    </row>
    <row r="68" spans="1:15" x14ac:dyDescent="0.25">
      <c r="A68" s="204"/>
      <c r="B68" s="89"/>
      <c r="C68" s="10"/>
      <c r="D68" s="10"/>
      <c r="E68" s="9" t="s">
        <v>795</v>
      </c>
      <c r="H68" s="9">
        <v>2.2999999999999998</v>
      </c>
      <c r="I68" s="9">
        <v>0</v>
      </c>
      <c r="J68" s="9">
        <v>2.2999999999999998</v>
      </c>
      <c r="K68" s="9">
        <v>1.1000000000000001</v>
      </c>
      <c r="L68" s="9">
        <v>0</v>
      </c>
      <c r="M68" s="14">
        <f t="shared" si="3"/>
        <v>3.4336569426778789</v>
      </c>
      <c r="O68" s="14"/>
    </row>
    <row r="69" spans="1:15" x14ac:dyDescent="0.25">
      <c r="A69" s="204"/>
      <c r="B69" s="87" t="s">
        <v>168</v>
      </c>
      <c r="C69" s="10"/>
      <c r="D69" s="10"/>
      <c r="E69" s="31" t="s">
        <v>169</v>
      </c>
      <c r="F69" s="44">
        <v>16</v>
      </c>
      <c r="G69" s="42">
        <v>15944.975079654076</v>
      </c>
      <c r="H69" s="31"/>
      <c r="I69" s="31"/>
      <c r="J69" s="31"/>
      <c r="K69" s="31"/>
      <c r="L69" s="31"/>
      <c r="M69" s="33">
        <f>SQRT(M70^2+M71^2+M72^2)</f>
        <v>15.388632167934873</v>
      </c>
      <c r="O69" s="33">
        <v>15.4</v>
      </c>
    </row>
    <row r="70" spans="1:15" x14ac:dyDescent="0.25">
      <c r="A70" s="204"/>
      <c r="B70" s="89"/>
      <c r="C70" s="10"/>
      <c r="D70" s="10"/>
      <c r="E70" s="9" t="s">
        <v>799</v>
      </c>
      <c r="H70" s="9">
        <v>2.2999999999999998</v>
      </c>
      <c r="I70" s="9">
        <v>13.7</v>
      </c>
      <c r="J70" s="9">
        <v>0</v>
      </c>
      <c r="K70" s="9">
        <v>0</v>
      </c>
      <c r="L70" s="9">
        <v>4.5</v>
      </c>
      <c r="M70" s="14">
        <f t="shared" si="3"/>
        <v>14.602397063496115</v>
      </c>
      <c r="O70" s="14"/>
    </row>
    <row r="71" spans="1:15" x14ac:dyDescent="0.25">
      <c r="A71" s="204"/>
      <c r="B71" s="89"/>
      <c r="C71" s="10"/>
      <c r="D71" s="10"/>
      <c r="E71" s="9" t="s">
        <v>800</v>
      </c>
      <c r="H71" s="9">
        <v>2.2999999999999998</v>
      </c>
      <c r="I71" s="9">
        <v>0</v>
      </c>
      <c r="J71" s="9">
        <v>2.2999999999999998</v>
      </c>
      <c r="K71" s="9">
        <v>1.1000000000000001</v>
      </c>
      <c r="L71" s="9">
        <v>0</v>
      </c>
      <c r="M71" s="14">
        <f t="shared" si="3"/>
        <v>3.4336569426778789</v>
      </c>
      <c r="O71" s="14"/>
    </row>
    <row r="72" spans="1:15" x14ac:dyDescent="0.25">
      <c r="A72" s="204"/>
      <c r="B72" s="89"/>
      <c r="C72" s="10"/>
      <c r="D72" s="10"/>
      <c r="E72" s="9" t="s">
        <v>795</v>
      </c>
      <c r="H72" s="9">
        <v>2.2999999999999998</v>
      </c>
      <c r="I72" s="9">
        <v>0</v>
      </c>
      <c r="J72" s="9">
        <v>2.2999999999999998</v>
      </c>
      <c r="K72" s="9">
        <v>1.1000000000000001</v>
      </c>
      <c r="L72" s="9">
        <v>0</v>
      </c>
      <c r="M72" s="14">
        <f t="shared" si="3"/>
        <v>3.4336569426778789</v>
      </c>
      <c r="O72" s="14"/>
    </row>
    <row r="73" spans="1:15" x14ac:dyDescent="0.25">
      <c r="A73" s="204"/>
      <c r="B73" s="87" t="s">
        <v>170</v>
      </c>
      <c r="C73" s="10"/>
      <c r="D73" s="10"/>
      <c r="E73" s="46" t="s">
        <v>171</v>
      </c>
      <c r="F73" s="52">
        <v>15</v>
      </c>
      <c r="G73" s="50">
        <v>15251.71529358216</v>
      </c>
      <c r="H73" s="46"/>
      <c r="I73" s="46"/>
      <c r="J73" s="46"/>
      <c r="K73" s="46"/>
      <c r="L73" s="46"/>
      <c r="M73" s="48">
        <f>SQRT(M74^2+M75^2+M76^2)</f>
        <v>15.388632167934873</v>
      </c>
      <c r="O73" s="48">
        <v>15.5</v>
      </c>
    </row>
    <row r="74" spans="1:15" x14ac:dyDescent="0.25">
      <c r="A74" s="204"/>
      <c r="B74" s="89"/>
      <c r="C74" s="10"/>
      <c r="D74" s="10"/>
      <c r="E74" s="9" t="s">
        <v>799</v>
      </c>
      <c r="H74" s="9">
        <v>2.2999999999999998</v>
      </c>
      <c r="I74" s="9">
        <v>13.7</v>
      </c>
      <c r="J74" s="9">
        <v>0</v>
      </c>
      <c r="K74" s="9">
        <v>0</v>
      </c>
      <c r="L74" s="9">
        <v>4.5</v>
      </c>
      <c r="M74" s="14">
        <f t="shared" si="3"/>
        <v>14.602397063496115</v>
      </c>
      <c r="O74" s="14"/>
    </row>
    <row r="75" spans="1:15" x14ac:dyDescent="0.25">
      <c r="A75" s="204"/>
      <c r="B75" s="89"/>
      <c r="C75" s="10"/>
      <c r="D75" s="10"/>
      <c r="E75" s="9" t="s">
        <v>800</v>
      </c>
      <c r="H75" s="9">
        <v>2.2999999999999998</v>
      </c>
      <c r="I75" s="9">
        <v>0</v>
      </c>
      <c r="J75" s="9">
        <v>2.2999999999999998</v>
      </c>
      <c r="K75" s="9">
        <v>1.1000000000000001</v>
      </c>
      <c r="L75" s="9">
        <v>0</v>
      </c>
      <c r="M75" s="14">
        <f t="shared" si="3"/>
        <v>3.4336569426778789</v>
      </c>
      <c r="O75" s="14"/>
    </row>
    <row r="76" spans="1:15" x14ac:dyDescent="0.25">
      <c r="A76" s="204"/>
      <c r="B76" s="89"/>
      <c r="C76" s="10"/>
      <c r="D76" s="10"/>
      <c r="E76" s="9" t="s">
        <v>795</v>
      </c>
      <c r="H76" s="9">
        <v>2.2999999999999998</v>
      </c>
      <c r="I76" s="9">
        <v>0</v>
      </c>
      <c r="J76" s="9">
        <v>2.2999999999999998</v>
      </c>
      <c r="K76" s="9">
        <v>1.1000000000000001</v>
      </c>
      <c r="L76" s="9">
        <v>0</v>
      </c>
      <c r="M76" s="14">
        <f t="shared" si="3"/>
        <v>3.4336569426778789</v>
      </c>
      <c r="O76" s="14"/>
    </row>
    <row r="77" spans="1:15" x14ac:dyDescent="0.25">
      <c r="A77" s="204"/>
      <c r="B77" s="87" t="s">
        <v>172</v>
      </c>
      <c r="C77" s="10"/>
      <c r="D77" s="10"/>
      <c r="E77" s="28" t="s">
        <v>173</v>
      </c>
      <c r="F77" s="56">
        <v>2</v>
      </c>
      <c r="G77" s="54">
        <v>2079.7793582157487</v>
      </c>
      <c r="H77" s="28"/>
      <c r="I77" s="28"/>
      <c r="J77" s="28"/>
      <c r="K77" s="28"/>
      <c r="L77" s="28"/>
      <c r="M77" s="30">
        <f>SQRT(M78^2+M79^2+M80^2)</f>
        <v>15.388632167934873</v>
      </c>
      <c r="O77" s="30">
        <v>15.4</v>
      </c>
    </row>
    <row r="78" spans="1:15" x14ac:dyDescent="0.25">
      <c r="A78" s="204"/>
      <c r="B78" s="89"/>
      <c r="C78" s="10"/>
      <c r="D78" s="10"/>
      <c r="E78" s="9" t="s">
        <v>799</v>
      </c>
      <c r="H78" s="9">
        <v>2.2999999999999998</v>
      </c>
      <c r="I78" s="9">
        <v>13.7</v>
      </c>
      <c r="J78" s="9">
        <v>0</v>
      </c>
      <c r="K78" s="9">
        <v>0</v>
      </c>
      <c r="L78" s="9">
        <v>4.5</v>
      </c>
      <c r="M78" s="14">
        <f t="shared" si="3"/>
        <v>14.602397063496115</v>
      </c>
      <c r="O78" s="14"/>
    </row>
    <row r="79" spans="1:15" x14ac:dyDescent="0.25">
      <c r="A79" s="204"/>
      <c r="B79" s="89"/>
      <c r="C79" s="10"/>
      <c r="D79" s="10"/>
      <c r="E79" s="9" t="s">
        <v>800</v>
      </c>
      <c r="H79" s="9">
        <v>2.2999999999999998</v>
      </c>
      <c r="I79" s="9">
        <v>0</v>
      </c>
      <c r="J79" s="9">
        <v>2.2999999999999998</v>
      </c>
      <c r="K79" s="9">
        <v>1.1000000000000001</v>
      </c>
      <c r="L79" s="9">
        <v>0</v>
      </c>
      <c r="M79" s="14">
        <f t="shared" si="3"/>
        <v>3.4336569426778789</v>
      </c>
      <c r="O79" s="14"/>
    </row>
    <row r="80" spans="1:15" x14ac:dyDescent="0.25">
      <c r="A80" s="204"/>
      <c r="B80" s="89"/>
      <c r="C80" s="10"/>
      <c r="D80" s="10"/>
      <c r="E80" s="9" t="s">
        <v>795</v>
      </c>
      <c r="H80" s="9">
        <v>2.2999999999999998</v>
      </c>
      <c r="I80" s="9">
        <v>0</v>
      </c>
      <c r="J80" s="9">
        <v>2.2999999999999998</v>
      </c>
      <c r="K80" s="9">
        <v>1.1000000000000001</v>
      </c>
      <c r="L80" s="9">
        <v>0</v>
      </c>
      <c r="M80" s="14">
        <f t="shared" si="3"/>
        <v>3.4336569426778789</v>
      </c>
      <c r="O80" s="14"/>
    </row>
    <row r="81" spans="1:15" x14ac:dyDescent="0.25">
      <c r="A81" s="204"/>
      <c r="B81" s="87" t="s">
        <v>192</v>
      </c>
      <c r="C81" s="92">
        <f>SUM(F81:F96)</f>
        <v>383.3</v>
      </c>
      <c r="D81" s="85">
        <f>SUM(G81:G96)/1000</f>
        <v>412.66614965880001</v>
      </c>
      <c r="E81" s="34" t="s">
        <v>193</v>
      </c>
      <c r="F81" s="34">
        <v>212</v>
      </c>
      <c r="G81" s="39">
        <v>247599.68979527999</v>
      </c>
      <c r="H81" s="34"/>
      <c r="I81" s="34"/>
      <c r="J81" s="34"/>
      <c r="K81" s="34"/>
      <c r="L81" s="34"/>
      <c r="M81" s="36">
        <f>SQRT(M82^2+M84^2+M83^2+M85^2)</f>
        <v>19.564764245960134</v>
      </c>
      <c r="O81" s="36">
        <v>19.899999999999999</v>
      </c>
    </row>
    <row r="82" spans="1:15" x14ac:dyDescent="0.25">
      <c r="A82" s="204"/>
      <c r="B82" s="89"/>
      <c r="C82" s="10"/>
      <c r="D82" s="10"/>
      <c r="E82" s="9" t="s">
        <v>858</v>
      </c>
      <c r="H82" s="9">
        <v>6.8</v>
      </c>
      <c r="I82" s="9">
        <v>13.7</v>
      </c>
      <c r="J82" s="9">
        <v>0</v>
      </c>
      <c r="K82" s="9">
        <v>0</v>
      </c>
      <c r="L82" s="9">
        <v>2.2999999999999998</v>
      </c>
      <c r="M82" s="14">
        <f t="shared" si="3"/>
        <v>15.466738505580288</v>
      </c>
      <c r="O82" s="14"/>
    </row>
    <row r="83" spans="1:15" x14ac:dyDescent="0.25">
      <c r="A83" s="204"/>
      <c r="B83" s="89"/>
      <c r="C83" s="10"/>
      <c r="D83" s="10"/>
      <c r="E83" s="9" t="s">
        <v>859</v>
      </c>
      <c r="H83" s="9">
        <v>6.8</v>
      </c>
      <c r="I83" s="9">
        <v>0</v>
      </c>
      <c r="J83" s="9">
        <v>0</v>
      </c>
      <c r="K83" s="9">
        <v>0</v>
      </c>
      <c r="L83" s="9">
        <v>0</v>
      </c>
      <c r="M83" s="14">
        <f t="shared" si="3"/>
        <v>6.8</v>
      </c>
      <c r="O83" s="14"/>
    </row>
    <row r="84" spans="1:15" x14ac:dyDescent="0.25">
      <c r="A84" s="204"/>
      <c r="B84" s="89"/>
      <c r="C84" s="10"/>
      <c r="D84" s="10"/>
      <c r="E84" s="9" t="s">
        <v>795</v>
      </c>
      <c r="H84" s="9">
        <v>2.2999999999999998</v>
      </c>
      <c r="I84" s="9">
        <v>0</v>
      </c>
      <c r="J84" s="9">
        <v>4.5</v>
      </c>
      <c r="K84" s="9">
        <v>2.2999999999999998</v>
      </c>
      <c r="L84" s="9">
        <v>0</v>
      </c>
      <c r="M84" s="14">
        <f t="shared" si="3"/>
        <v>5.552476924760696</v>
      </c>
      <c r="O84" s="14"/>
    </row>
    <row r="85" spans="1:15" x14ac:dyDescent="0.25">
      <c r="A85" s="204"/>
      <c r="B85" s="89"/>
      <c r="C85" s="10"/>
      <c r="D85" s="10"/>
      <c r="E85" s="9" t="s">
        <v>860</v>
      </c>
      <c r="H85" s="9">
        <v>6.8</v>
      </c>
      <c r="I85" s="9">
        <v>0</v>
      </c>
      <c r="J85" s="9">
        <v>0</v>
      </c>
      <c r="K85" s="9">
        <v>4.5</v>
      </c>
      <c r="L85" s="9">
        <v>0</v>
      </c>
      <c r="M85" s="14">
        <f t="shared" si="3"/>
        <v>8.1541400527584749</v>
      </c>
      <c r="O85" s="14"/>
    </row>
    <row r="86" spans="1:15" x14ac:dyDescent="0.25">
      <c r="A86" s="204"/>
      <c r="B86" s="87" t="s">
        <v>194</v>
      </c>
      <c r="C86" s="10"/>
      <c r="D86" s="10"/>
      <c r="E86" s="31" t="s">
        <v>195</v>
      </c>
      <c r="F86" s="44">
        <v>79</v>
      </c>
      <c r="G86" s="42">
        <v>79094.345351270007</v>
      </c>
      <c r="H86" s="31"/>
      <c r="I86" s="31"/>
      <c r="J86" s="31"/>
      <c r="K86" s="31"/>
      <c r="L86" s="31"/>
      <c r="M86" s="33">
        <f>SQRT(M87^2+M89^2+M88^2+M90^2)</f>
        <v>19.564764245960134</v>
      </c>
      <c r="O86" s="33">
        <v>16.8</v>
      </c>
    </row>
    <row r="87" spans="1:15" x14ac:dyDescent="0.25">
      <c r="A87" s="204"/>
      <c r="B87" s="89"/>
      <c r="C87" s="10"/>
      <c r="D87" s="10"/>
      <c r="E87" s="9" t="s">
        <v>858</v>
      </c>
      <c r="H87" s="9">
        <v>6.8</v>
      </c>
      <c r="I87" s="9">
        <v>13.7</v>
      </c>
      <c r="J87" s="9">
        <v>0</v>
      </c>
      <c r="K87" s="9">
        <v>0</v>
      </c>
      <c r="L87" s="9">
        <v>2.2999999999999998</v>
      </c>
      <c r="M87" s="14">
        <f t="shared" si="3"/>
        <v>15.466738505580288</v>
      </c>
      <c r="O87" s="14"/>
    </row>
    <row r="88" spans="1:15" x14ac:dyDescent="0.25">
      <c r="A88" s="204"/>
      <c r="B88" s="89"/>
      <c r="C88" s="10"/>
      <c r="D88" s="10"/>
      <c r="E88" s="9" t="s">
        <v>859</v>
      </c>
      <c r="H88" s="9">
        <v>6.8</v>
      </c>
      <c r="I88" s="9">
        <v>0</v>
      </c>
      <c r="J88" s="9">
        <v>0</v>
      </c>
      <c r="K88" s="9">
        <v>0</v>
      </c>
      <c r="L88" s="9">
        <v>0</v>
      </c>
      <c r="M88" s="14">
        <f t="shared" si="3"/>
        <v>6.8</v>
      </c>
      <c r="O88" s="14"/>
    </row>
    <row r="89" spans="1:15" x14ac:dyDescent="0.25">
      <c r="A89" s="204"/>
      <c r="B89" s="89"/>
      <c r="C89" s="10"/>
      <c r="D89" s="10"/>
      <c r="E89" s="9" t="s">
        <v>795</v>
      </c>
      <c r="H89" s="9">
        <v>2.2999999999999998</v>
      </c>
      <c r="I89" s="9">
        <v>0</v>
      </c>
      <c r="J89" s="9">
        <v>4.5</v>
      </c>
      <c r="K89" s="9">
        <v>2.2999999999999998</v>
      </c>
      <c r="L89" s="9">
        <v>0</v>
      </c>
      <c r="M89" s="14">
        <f t="shared" si="3"/>
        <v>5.552476924760696</v>
      </c>
      <c r="O89" s="14"/>
    </row>
    <row r="90" spans="1:15" x14ac:dyDescent="0.25">
      <c r="A90" s="204"/>
      <c r="B90" s="89"/>
      <c r="C90" s="10"/>
      <c r="D90" s="10"/>
      <c r="E90" s="9" t="s">
        <v>805</v>
      </c>
      <c r="H90" s="9">
        <v>6.8</v>
      </c>
      <c r="I90" s="9">
        <v>0</v>
      </c>
      <c r="J90" s="9">
        <v>0</v>
      </c>
      <c r="K90" s="9">
        <v>4.5</v>
      </c>
      <c r="L90" s="9">
        <v>0</v>
      </c>
      <c r="M90" s="14">
        <f t="shared" si="3"/>
        <v>8.1541400527584749</v>
      </c>
      <c r="O90" s="14"/>
    </row>
    <row r="91" spans="1:15" x14ac:dyDescent="0.25">
      <c r="A91" s="204"/>
      <c r="B91" s="87" t="s">
        <v>196</v>
      </c>
      <c r="C91" s="10"/>
      <c r="D91" s="10"/>
      <c r="E91" s="46" t="s">
        <v>197</v>
      </c>
      <c r="F91" s="46">
        <v>82</v>
      </c>
      <c r="G91" s="50">
        <v>75655.460770780002</v>
      </c>
      <c r="H91" s="46"/>
      <c r="I91" s="46"/>
      <c r="J91" s="46"/>
      <c r="K91" s="46"/>
      <c r="L91" s="46"/>
      <c r="M91" s="48">
        <f>SQRT(M92^2+M94^2+M93^2+M95^2)</f>
        <v>19.564764245960134</v>
      </c>
      <c r="O91" s="48">
        <v>15.6</v>
      </c>
    </row>
    <row r="92" spans="1:15" x14ac:dyDescent="0.25">
      <c r="A92" s="204"/>
      <c r="B92" s="89"/>
      <c r="C92" s="10"/>
      <c r="D92" s="10"/>
      <c r="E92" s="9" t="s">
        <v>858</v>
      </c>
      <c r="H92" s="9">
        <v>6.8</v>
      </c>
      <c r="I92" s="9">
        <v>13.7</v>
      </c>
      <c r="J92" s="9">
        <v>0</v>
      </c>
      <c r="K92" s="9">
        <v>0</v>
      </c>
      <c r="L92" s="9">
        <v>2.2999999999999998</v>
      </c>
      <c r="M92" s="14">
        <f t="shared" si="3"/>
        <v>15.466738505580288</v>
      </c>
      <c r="O92" s="14"/>
    </row>
    <row r="93" spans="1:15" x14ac:dyDescent="0.25">
      <c r="A93" s="204"/>
      <c r="B93" s="89"/>
      <c r="C93" s="10"/>
      <c r="D93" s="10"/>
      <c r="E93" s="9" t="s">
        <v>859</v>
      </c>
      <c r="H93" s="9">
        <v>6.8</v>
      </c>
      <c r="I93" s="9">
        <v>0</v>
      </c>
      <c r="J93" s="9">
        <v>0</v>
      </c>
      <c r="K93" s="9">
        <v>0</v>
      </c>
      <c r="L93" s="9">
        <v>0</v>
      </c>
      <c r="M93" s="14">
        <f t="shared" si="3"/>
        <v>6.8</v>
      </c>
      <c r="O93" s="14"/>
    </row>
    <row r="94" spans="1:15" x14ac:dyDescent="0.25">
      <c r="A94" s="204"/>
      <c r="B94" s="89"/>
      <c r="C94" s="10"/>
      <c r="D94" s="10"/>
      <c r="E94" s="9" t="s">
        <v>795</v>
      </c>
      <c r="H94" s="9">
        <v>2.2999999999999998</v>
      </c>
      <c r="I94" s="9">
        <v>0</v>
      </c>
      <c r="J94" s="9">
        <v>4.5</v>
      </c>
      <c r="K94" s="9">
        <v>2.2999999999999998</v>
      </c>
      <c r="L94" s="9">
        <v>0</v>
      </c>
      <c r="M94" s="14">
        <f t="shared" si="3"/>
        <v>5.552476924760696</v>
      </c>
      <c r="O94" s="14"/>
    </row>
    <row r="95" spans="1:15" x14ac:dyDescent="0.25">
      <c r="A95" s="204"/>
      <c r="B95" s="89"/>
      <c r="C95" s="10"/>
      <c r="D95" s="10"/>
      <c r="E95" s="9" t="s">
        <v>805</v>
      </c>
      <c r="H95" s="9">
        <v>6.8</v>
      </c>
      <c r="I95" s="9">
        <v>0</v>
      </c>
      <c r="J95" s="9">
        <v>0</v>
      </c>
      <c r="K95" s="9">
        <v>4.5</v>
      </c>
      <c r="L95" s="9">
        <v>0</v>
      </c>
      <c r="M95" s="14">
        <f t="shared" si="3"/>
        <v>8.1541400527584749</v>
      </c>
      <c r="O95" s="14"/>
    </row>
    <row r="96" spans="1:15" x14ac:dyDescent="0.25">
      <c r="A96" s="204"/>
      <c r="B96" s="87" t="s">
        <v>198</v>
      </c>
      <c r="C96" s="10"/>
      <c r="D96" s="10"/>
      <c r="E96" s="28" t="s">
        <v>199</v>
      </c>
      <c r="F96" s="56">
        <v>10.3</v>
      </c>
      <c r="G96" s="54">
        <v>10316.65374147</v>
      </c>
      <c r="H96" s="28"/>
      <c r="I96" s="28"/>
      <c r="J96" s="28"/>
      <c r="K96" s="28"/>
      <c r="L96" s="28"/>
      <c r="M96" s="30">
        <f>SQRT(M97^2+M99^2+M98^2+M100^2)</f>
        <v>19.564764245960134</v>
      </c>
      <c r="O96" s="30">
        <v>16.600000000000001</v>
      </c>
    </row>
    <row r="97" spans="1:15" x14ac:dyDescent="0.25">
      <c r="A97" s="204"/>
      <c r="B97" s="89"/>
      <c r="C97" s="10"/>
      <c r="D97" s="10"/>
      <c r="E97" s="9" t="s">
        <v>858</v>
      </c>
      <c r="H97" s="9">
        <v>6.8</v>
      </c>
      <c r="I97" s="9">
        <v>13.7</v>
      </c>
      <c r="J97" s="9">
        <v>0</v>
      </c>
      <c r="K97" s="9">
        <v>0</v>
      </c>
      <c r="L97" s="9">
        <v>2.2999999999999998</v>
      </c>
      <c r="M97" s="14">
        <f t="shared" si="3"/>
        <v>15.466738505580288</v>
      </c>
      <c r="O97" s="14"/>
    </row>
    <row r="98" spans="1:15" x14ac:dyDescent="0.25">
      <c r="A98" s="204"/>
      <c r="B98" s="89"/>
      <c r="C98" s="10"/>
      <c r="D98" s="10"/>
      <c r="E98" s="9" t="s">
        <v>859</v>
      </c>
      <c r="H98" s="9">
        <v>6.8</v>
      </c>
      <c r="I98" s="9">
        <v>0</v>
      </c>
      <c r="J98" s="9">
        <v>0</v>
      </c>
      <c r="K98" s="9">
        <v>0</v>
      </c>
      <c r="L98" s="9">
        <v>0</v>
      </c>
      <c r="M98" s="14">
        <f t="shared" si="3"/>
        <v>6.8</v>
      </c>
      <c r="O98" s="14"/>
    </row>
    <row r="99" spans="1:15" x14ac:dyDescent="0.25">
      <c r="A99" s="204"/>
      <c r="B99" s="89"/>
      <c r="C99" s="10"/>
      <c r="D99" s="10"/>
      <c r="E99" s="9" t="s">
        <v>795</v>
      </c>
      <c r="H99" s="9">
        <v>2.2999999999999998</v>
      </c>
      <c r="I99" s="9">
        <v>0</v>
      </c>
      <c r="J99" s="9">
        <v>4.5</v>
      </c>
      <c r="K99" s="9">
        <v>2.2999999999999998</v>
      </c>
      <c r="L99" s="9">
        <v>0</v>
      </c>
      <c r="M99" s="14">
        <f t="shared" si="3"/>
        <v>5.552476924760696</v>
      </c>
      <c r="O99" s="14"/>
    </row>
    <row r="100" spans="1:15" x14ac:dyDescent="0.25">
      <c r="A100" s="204"/>
      <c r="B100" s="89"/>
      <c r="C100" s="10"/>
      <c r="D100" s="10"/>
      <c r="E100" s="9" t="s">
        <v>805</v>
      </c>
      <c r="H100" s="9">
        <v>6.8</v>
      </c>
      <c r="I100" s="9">
        <v>0</v>
      </c>
      <c r="J100" s="9">
        <v>0</v>
      </c>
      <c r="K100" s="9">
        <v>4.5</v>
      </c>
      <c r="L100" s="9">
        <v>0</v>
      </c>
      <c r="M100" s="14">
        <f t="shared" si="3"/>
        <v>8.1541400527584749</v>
      </c>
      <c r="O100" s="14"/>
    </row>
    <row r="101" spans="1:15" x14ac:dyDescent="0.25">
      <c r="A101" s="204"/>
      <c r="B101" s="87" t="s">
        <v>153</v>
      </c>
      <c r="C101" s="93">
        <f>SUM(F101:F116)</f>
        <v>771.3</v>
      </c>
      <c r="D101" s="20">
        <f>SUM(G101:G116)/1000</f>
        <v>688.06045444199992</v>
      </c>
      <c r="E101" s="34" t="s">
        <v>861</v>
      </c>
      <c r="F101" s="34">
        <v>514</v>
      </c>
      <c r="G101" s="35">
        <v>412836.27266519994</v>
      </c>
      <c r="H101" s="34"/>
      <c r="I101" s="34"/>
      <c r="J101" s="34"/>
      <c r="K101" s="34"/>
      <c r="L101" s="34"/>
      <c r="M101" s="36">
        <f>SQRT(M102^2+M104^2+M103^2+M105^2)</f>
        <v>19.564764245960134</v>
      </c>
      <c r="O101" s="36">
        <v>8.9</v>
      </c>
    </row>
    <row r="102" spans="1:15" x14ac:dyDescent="0.25">
      <c r="A102" s="204"/>
      <c r="B102" s="89"/>
      <c r="C102" s="10"/>
      <c r="D102" s="10"/>
      <c r="E102" s="9" t="s">
        <v>862</v>
      </c>
      <c r="H102" s="9">
        <v>6.8</v>
      </c>
      <c r="I102" s="9">
        <v>13.7</v>
      </c>
      <c r="J102" s="9">
        <v>0</v>
      </c>
      <c r="K102" s="9">
        <v>0</v>
      </c>
      <c r="L102" s="9">
        <v>2.2999999999999998</v>
      </c>
      <c r="M102" s="14">
        <f t="shared" ref="M102:M105" si="4">SQRT(H102^2+I102^2+J102^2+K102^2+L102^2)</f>
        <v>15.466738505580288</v>
      </c>
      <c r="O102" s="14"/>
    </row>
    <row r="103" spans="1:15" x14ac:dyDescent="0.25">
      <c r="A103" s="204"/>
      <c r="B103" s="89"/>
      <c r="C103" s="10"/>
      <c r="D103" s="10"/>
      <c r="E103" s="9" t="s">
        <v>859</v>
      </c>
      <c r="H103" s="9">
        <v>6.8</v>
      </c>
      <c r="I103" s="9">
        <v>0</v>
      </c>
      <c r="J103" s="9">
        <v>0</v>
      </c>
      <c r="K103" s="9">
        <v>0</v>
      </c>
      <c r="L103" s="9">
        <v>0</v>
      </c>
      <c r="M103" s="14">
        <f t="shared" si="4"/>
        <v>6.8</v>
      </c>
      <c r="O103" s="14"/>
    </row>
    <row r="104" spans="1:15" x14ac:dyDescent="0.25">
      <c r="A104" s="204"/>
      <c r="B104" s="89"/>
      <c r="C104" s="10"/>
      <c r="D104" s="10"/>
      <c r="E104" s="9" t="s">
        <v>795</v>
      </c>
      <c r="H104" s="9">
        <v>2.2999999999999998</v>
      </c>
      <c r="I104" s="9">
        <v>0</v>
      </c>
      <c r="J104" s="9">
        <v>4.5</v>
      </c>
      <c r="K104" s="9">
        <v>2.2999999999999998</v>
      </c>
      <c r="L104" s="9">
        <v>0</v>
      </c>
      <c r="M104" s="14">
        <f t="shared" si="4"/>
        <v>5.552476924760696</v>
      </c>
      <c r="O104" s="14"/>
    </row>
    <row r="105" spans="1:15" x14ac:dyDescent="0.25">
      <c r="A105" s="204"/>
      <c r="B105" s="89"/>
      <c r="C105" s="10"/>
      <c r="D105" s="10"/>
      <c r="E105" s="9" t="s">
        <v>805</v>
      </c>
      <c r="H105" s="9">
        <v>6.8</v>
      </c>
      <c r="I105" s="9">
        <v>0</v>
      </c>
      <c r="J105" s="9">
        <v>0</v>
      </c>
      <c r="K105" s="9">
        <v>4.5</v>
      </c>
      <c r="L105" s="9">
        <v>0</v>
      </c>
      <c r="M105" s="14">
        <f t="shared" si="4"/>
        <v>8.1541400527584749</v>
      </c>
      <c r="O105" s="14"/>
    </row>
    <row r="106" spans="1:15" x14ac:dyDescent="0.25">
      <c r="A106" s="204"/>
      <c r="B106" s="87" t="s">
        <v>155</v>
      </c>
      <c r="C106" s="10"/>
      <c r="D106" s="10"/>
      <c r="E106" s="31" t="s">
        <v>863</v>
      </c>
      <c r="F106" s="31">
        <v>131</v>
      </c>
      <c r="G106" s="32">
        <v>131878.25376805</v>
      </c>
      <c r="H106" s="31"/>
      <c r="I106" s="31"/>
      <c r="J106" s="31"/>
      <c r="K106" s="31"/>
      <c r="L106" s="31"/>
      <c r="M106" s="33">
        <f>SQRT(M107^2+M109^2+M108^2+M110^2)</f>
        <v>19.564764245960134</v>
      </c>
      <c r="O106" s="33">
        <v>10.5</v>
      </c>
    </row>
    <row r="107" spans="1:15" x14ac:dyDescent="0.25">
      <c r="A107" s="204"/>
      <c r="B107" s="89"/>
      <c r="C107" s="10"/>
      <c r="D107" s="10"/>
      <c r="E107" s="9" t="s">
        <v>862</v>
      </c>
      <c r="H107" s="9">
        <v>6.8</v>
      </c>
      <c r="I107" s="9">
        <v>13.7</v>
      </c>
      <c r="J107" s="9">
        <v>0</v>
      </c>
      <c r="K107" s="9">
        <v>0</v>
      </c>
      <c r="L107" s="9">
        <v>2.2999999999999998</v>
      </c>
      <c r="M107" s="14">
        <f t="shared" ref="M107:M110" si="5">SQRT(H107^2+I107^2+J107^2+K107^2+L107^2)</f>
        <v>15.466738505580288</v>
      </c>
      <c r="O107" s="14"/>
    </row>
    <row r="108" spans="1:15" x14ac:dyDescent="0.25">
      <c r="A108" s="204"/>
      <c r="B108" s="89"/>
      <c r="C108" s="10"/>
      <c r="D108" s="10"/>
      <c r="E108" s="9" t="s">
        <v>859</v>
      </c>
      <c r="H108" s="9">
        <v>6.8</v>
      </c>
      <c r="I108" s="9">
        <v>0</v>
      </c>
      <c r="J108" s="9">
        <v>0</v>
      </c>
      <c r="K108" s="9">
        <v>0</v>
      </c>
      <c r="L108" s="9">
        <v>0</v>
      </c>
      <c r="M108" s="14">
        <f t="shared" si="5"/>
        <v>6.8</v>
      </c>
      <c r="O108" s="14"/>
    </row>
    <row r="109" spans="1:15" x14ac:dyDescent="0.25">
      <c r="A109" s="204"/>
      <c r="B109" s="89"/>
      <c r="C109" s="10"/>
      <c r="D109" s="10"/>
      <c r="E109" s="9" t="s">
        <v>795</v>
      </c>
      <c r="H109" s="9">
        <v>2.2999999999999998</v>
      </c>
      <c r="I109" s="9">
        <v>0</v>
      </c>
      <c r="J109" s="9">
        <v>4.5</v>
      </c>
      <c r="K109" s="9">
        <v>2.2999999999999998</v>
      </c>
      <c r="L109" s="9">
        <v>0</v>
      </c>
      <c r="M109" s="14">
        <f t="shared" si="5"/>
        <v>5.552476924760696</v>
      </c>
      <c r="O109" s="14"/>
    </row>
    <row r="110" spans="1:15" x14ac:dyDescent="0.25">
      <c r="A110" s="204"/>
      <c r="B110" s="89"/>
      <c r="C110" s="10"/>
      <c r="D110" s="10"/>
      <c r="E110" s="9" t="s">
        <v>805</v>
      </c>
      <c r="H110" s="9">
        <v>6.8</v>
      </c>
      <c r="I110" s="9">
        <v>0</v>
      </c>
      <c r="J110" s="9">
        <v>0</v>
      </c>
      <c r="K110" s="9">
        <v>4.5</v>
      </c>
      <c r="L110" s="9">
        <v>0</v>
      </c>
      <c r="M110" s="14">
        <f t="shared" si="5"/>
        <v>8.1541400527584749</v>
      </c>
      <c r="O110" s="14"/>
    </row>
    <row r="111" spans="1:15" x14ac:dyDescent="0.25">
      <c r="A111" s="204"/>
      <c r="B111" s="87" t="s">
        <v>157</v>
      </c>
      <c r="C111" s="10"/>
      <c r="D111" s="10"/>
      <c r="E111" s="46" t="s">
        <v>864</v>
      </c>
      <c r="F111" s="46">
        <v>110</v>
      </c>
      <c r="G111" s="47">
        <v>126144.4166477</v>
      </c>
      <c r="H111" s="46"/>
      <c r="I111" s="46"/>
      <c r="J111" s="46"/>
      <c r="K111" s="46"/>
      <c r="L111" s="46"/>
      <c r="M111" s="48">
        <f>SQRT(M112^2+M114^2+M113^2+M115^2)</f>
        <v>19.564764245960134</v>
      </c>
      <c r="O111" s="48">
        <v>11.8</v>
      </c>
    </row>
    <row r="112" spans="1:15" x14ac:dyDescent="0.25">
      <c r="A112" s="204"/>
      <c r="B112" s="89"/>
      <c r="C112" s="10"/>
      <c r="D112" s="10"/>
      <c r="E112" s="9" t="s">
        <v>862</v>
      </c>
      <c r="H112" s="9">
        <v>6.8</v>
      </c>
      <c r="I112" s="9">
        <v>13.7</v>
      </c>
      <c r="J112" s="9">
        <v>0</v>
      </c>
      <c r="K112" s="9">
        <v>0</v>
      </c>
      <c r="L112" s="9">
        <v>2.2999999999999998</v>
      </c>
      <c r="M112" s="14">
        <f t="shared" ref="M112:M115" si="6">SQRT(H112^2+I112^2+J112^2+K112^2+L112^2)</f>
        <v>15.466738505580288</v>
      </c>
      <c r="O112" s="14"/>
    </row>
    <row r="113" spans="1:15" x14ac:dyDescent="0.25">
      <c r="A113" s="204"/>
      <c r="B113" s="89"/>
      <c r="C113" s="10"/>
      <c r="D113" s="10"/>
      <c r="E113" s="9" t="s">
        <v>859</v>
      </c>
      <c r="H113" s="9">
        <v>6.8</v>
      </c>
      <c r="I113" s="9">
        <v>0</v>
      </c>
      <c r="J113" s="9">
        <v>0</v>
      </c>
      <c r="K113" s="9">
        <v>0</v>
      </c>
      <c r="L113" s="9">
        <v>0</v>
      </c>
      <c r="M113" s="14">
        <f t="shared" si="6"/>
        <v>6.8</v>
      </c>
      <c r="O113" s="14"/>
    </row>
    <row r="114" spans="1:15" x14ac:dyDescent="0.25">
      <c r="A114" s="204"/>
      <c r="B114" s="89"/>
      <c r="C114" s="10"/>
      <c r="D114" s="10"/>
      <c r="E114" s="9" t="s">
        <v>795</v>
      </c>
      <c r="H114" s="9">
        <v>2.2999999999999998</v>
      </c>
      <c r="I114" s="9">
        <v>0</v>
      </c>
      <c r="J114" s="9">
        <v>4.5</v>
      </c>
      <c r="K114" s="9">
        <v>2.2999999999999998</v>
      </c>
      <c r="L114" s="9">
        <v>0</v>
      </c>
      <c r="M114" s="14">
        <f t="shared" si="6"/>
        <v>5.552476924760696</v>
      </c>
      <c r="O114" s="14"/>
    </row>
    <row r="115" spans="1:15" x14ac:dyDescent="0.25">
      <c r="A115" s="204"/>
      <c r="B115" s="89"/>
      <c r="C115" s="10"/>
      <c r="D115" s="10"/>
      <c r="E115" s="9" t="s">
        <v>805</v>
      </c>
      <c r="H115" s="9">
        <v>6.8</v>
      </c>
      <c r="I115" s="9">
        <v>0</v>
      </c>
      <c r="J115" s="9">
        <v>0</v>
      </c>
      <c r="K115" s="9">
        <v>4.5</v>
      </c>
      <c r="L115" s="9">
        <v>0</v>
      </c>
      <c r="M115" s="14">
        <f t="shared" si="6"/>
        <v>8.1541400527584749</v>
      </c>
      <c r="O115" s="14"/>
    </row>
    <row r="116" spans="1:15" x14ac:dyDescent="0.25">
      <c r="A116" s="204"/>
      <c r="B116" s="87" t="s">
        <v>159</v>
      </c>
      <c r="C116" s="10"/>
      <c r="D116" s="10"/>
      <c r="E116" s="28" t="s">
        <v>865</v>
      </c>
      <c r="F116" s="28">
        <v>16.3</v>
      </c>
      <c r="G116" s="29">
        <v>17201.511361049998</v>
      </c>
      <c r="H116" s="28"/>
      <c r="I116" s="28"/>
      <c r="J116" s="28"/>
      <c r="K116" s="28"/>
      <c r="L116" s="28"/>
      <c r="M116" s="30">
        <f>SQRT(M117^2+M119^2+M118^2+M120^2)</f>
        <v>19.564764245960134</v>
      </c>
      <c r="O116" s="30">
        <v>10.8</v>
      </c>
    </row>
    <row r="117" spans="1:15" x14ac:dyDescent="0.25">
      <c r="A117" s="204"/>
      <c r="B117" s="89"/>
      <c r="C117" s="10"/>
      <c r="D117" s="10"/>
      <c r="E117" s="9" t="s">
        <v>862</v>
      </c>
      <c r="H117" s="9">
        <v>6.8</v>
      </c>
      <c r="I117" s="9">
        <v>13.7</v>
      </c>
      <c r="J117" s="9">
        <v>0</v>
      </c>
      <c r="K117" s="9">
        <v>0</v>
      </c>
      <c r="L117" s="9">
        <v>2.2999999999999998</v>
      </c>
      <c r="M117" s="14">
        <f t="shared" ref="M117:M120" si="7">SQRT(H117^2+I117^2+J117^2+K117^2+L117^2)</f>
        <v>15.466738505580288</v>
      </c>
      <c r="O117" s="14"/>
    </row>
    <row r="118" spans="1:15" x14ac:dyDescent="0.25">
      <c r="A118" s="204"/>
      <c r="B118" s="89"/>
      <c r="C118" s="10"/>
      <c r="D118" s="10"/>
      <c r="E118" s="9" t="s">
        <v>859</v>
      </c>
      <c r="H118" s="9">
        <v>6.8</v>
      </c>
      <c r="I118" s="9">
        <v>0</v>
      </c>
      <c r="J118" s="9">
        <v>0</v>
      </c>
      <c r="K118" s="9">
        <v>0</v>
      </c>
      <c r="L118" s="9">
        <v>0</v>
      </c>
      <c r="M118" s="14">
        <f t="shared" si="7"/>
        <v>6.8</v>
      </c>
      <c r="O118" s="14"/>
    </row>
    <row r="119" spans="1:15" x14ac:dyDescent="0.25">
      <c r="A119" s="204"/>
      <c r="B119" s="89"/>
      <c r="C119" s="10"/>
      <c r="D119" s="10"/>
      <c r="E119" s="9" t="s">
        <v>795</v>
      </c>
      <c r="H119" s="9">
        <v>2.2999999999999998</v>
      </c>
      <c r="I119" s="9">
        <v>0</v>
      </c>
      <c r="J119" s="9">
        <v>4.5</v>
      </c>
      <c r="K119" s="9">
        <v>2.2999999999999998</v>
      </c>
      <c r="L119" s="9">
        <v>0</v>
      </c>
      <c r="M119" s="14">
        <f t="shared" si="7"/>
        <v>5.552476924760696</v>
      </c>
      <c r="O119" s="14"/>
    </row>
    <row r="120" spans="1:15" x14ac:dyDescent="0.25">
      <c r="A120" s="204"/>
      <c r="B120" s="89"/>
      <c r="C120" s="10"/>
      <c r="D120" s="10"/>
      <c r="E120" s="9" t="s">
        <v>805</v>
      </c>
      <c r="H120" s="9">
        <v>6.8</v>
      </c>
      <c r="I120" s="9">
        <v>0</v>
      </c>
      <c r="J120" s="9">
        <v>0</v>
      </c>
      <c r="K120" s="9">
        <v>4.5</v>
      </c>
      <c r="L120" s="9">
        <v>0</v>
      </c>
      <c r="M120" s="14">
        <f t="shared" si="7"/>
        <v>8.1541400527584749</v>
      </c>
      <c r="O120" s="14"/>
    </row>
    <row r="121" spans="1:15" x14ac:dyDescent="0.25">
      <c r="A121" s="204"/>
      <c r="B121" s="87" t="s">
        <v>181</v>
      </c>
      <c r="C121">
        <f>SUM(F121:F124)</f>
        <v>472</v>
      </c>
      <c r="D121" s="20">
        <f>SUM(G121:G124)/1000</f>
        <v>358.5854791118299</v>
      </c>
      <c r="E121" s="34" t="s">
        <v>182</v>
      </c>
      <c r="F121" s="34">
        <v>353</v>
      </c>
      <c r="G121" s="58">
        <v>215151.28746709792</v>
      </c>
      <c r="H121" s="34"/>
      <c r="I121" s="34"/>
      <c r="J121" s="34"/>
      <c r="K121" s="34"/>
      <c r="L121" s="34"/>
      <c r="M121" s="34"/>
      <c r="N121" s="9"/>
      <c r="O121" s="34">
        <v>7</v>
      </c>
    </row>
    <row r="122" spans="1:15" x14ac:dyDescent="0.25">
      <c r="A122" s="204"/>
      <c r="B122" s="87" t="s">
        <v>183</v>
      </c>
      <c r="C122" s="9"/>
      <c r="D122" s="9"/>
      <c r="E122" s="31" t="s">
        <v>184</v>
      </c>
      <c r="F122" s="31">
        <v>68</v>
      </c>
      <c r="G122" s="32">
        <v>68728.883496434064</v>
      </c>
      <c r="H122" s="31"/>
      <c r="I122" s="31"/>
      <c r="J122" s="31"/>
      <c r="K122" s="31"/>
      <c r="L122" s="31"/>
      <c r="M122" s="33"/>
      <c r="O122" s="33">
        <v>6.6</v>
      </c>
    </row>
    <row r="123" spans="1:15" x14ac:dyDescent="0.25">
      <c r="A123" s="204"/>
      <c r="B123" s="87" t="s">
        <v>185</v>
      </c>
      <c r="C123" s="9"/>
      <c r="D123" s="9"/>
      <c r="E123" s="46" t="s">
        <v>186</v>
      </c>
      <c r="F123" s="46">
        <v>43</v>
      </c>
      <c r="G123" s="47">
        <v>65740.671170502159</v>
      </c>
      <c r="H123" s="46"/>
      <c r="I123" s="46"/>
      <c r="J123" s="46"/>
      <c r="K123" s="46"/>
      <c r="L123" s="46"/>
      <c r="M123" s="48"/>
      <c r="O123" s="48">
        <v>6</v>
      </c>
    </row>
    <row r="124" spans="1:15" x14ac:dyDescent="0.25">
      <c r="A124" s="204"/>
      <c r="B124" s="87" t="s">
        <v>187</v>
      </c>
      <c r="C124" s="9"/>
      <c r="D124" s="9"/>
      <c r="E124" s="28" t="s">
        <v>188</v>
      </c>
      <c r="F124" s="28">
        <v>8</v>
      </c>
      <c r="G124" s="29">
        <v>8964.636977795748</v>
      </c>
      <c r="H124" s="28"/>
      <c r="I124" s="28"/>
      <c r="J124" s="28"/>
      <c r="K124" s="28"/>
      <c r="L124" s="28"/>
      <c r="M124" s="30"/>
      <c r="O124" s="30">
        <v>6.8</v>
      </c>
    </row>
    <row r="125" spans="1:15" x14ac:dyDescent="0.25">
      <c r="A125" s="203" t="s">
        <v>866</v>
      </c>
      <c r="B125" s="87" t="s">
        <v>270</v>
      </c>
      <c r="C125" s="9">
        <f>SUM(F125,F138,F151,F164)</f>
        <v>931</v>
      </c>
      <c r="D125" s="18">
        <f>SUM(G125,G138,G151,G164)/1000</f>
        <v>930.7875725110714</v>
      </c>
      <c r="E125" s="34" t="s">
        <v>271</v>
      </c>
      <c r="F125" s="34">
        <v>694</v>
      </c>
      <c r="G125" s="35">
        <f>SUM(G126,G130,G134)</f>
        <v>694223.19101618626</v>
      </c>
      <c r="H125" s="34"/>
      <c r="I125" s="34"/>
      <c r="J125" s="34"/>
      <c r="K125" s="34"/>
      <c r="L125" s="34"/>
      <c r="M125" s="40">
        <f>N125/G125*100</f>
        <v>2.6008625923589141</v>
      </c>
      <c r="N125" s="7">
        <f>SQRT(N126^2+N130^2+N134^2)</f>
        <v>18055.791282620357</v>
      </c>
      <c r="O125" s="40">
        <v>2.6</v>
      </c>
    </row>
    <row r="126" spans="1:15" x14ac:dyDescent="0.25">
      <c r="A126" s="203"/>
      <c r="C126" s="9"/>
      <c r="D126" s="9"/>
      <c r="E126" s="9" t="s">
        <v>867</v>
      </c>
      <c r="G126" s="19">
        <v>326029.59161909577</v>
      </c>
      <c r="M126" s="14">
        <f>SQRT(M127^2+M128^2+M129^2)</f>
        <v>4.2766809560686196</v>
      </c>
      <c r="N126" s="7">
        <f>G126*M126/100</f>
        <v>13943.245455922161</v>
      </c>
      <c r="O126" s="14"/>
    </row>
    <row r="127" spans="1:15" x14ac:dyDescent="0.25">
      <c r="A127" s="203"/>
      <c r="E127" s="9" t="s">
        <v>868</v>
      </c>
      <c r="H127" s="9">
        <v>2.2999999999999998</v>
      </c>
      <c r="I127" s="9">
        <v>0</v>
      </c>
      <c r="J127" s="9">
        <v>0</v>
      </c>
      <c r="K127" s="9">
        <v>0</v>
      </c>
      <c r="L127" s="9">
        <v>0</v>
      </c>
      <c r="M127" s="14">
        <f>SQRT(H127^2+I127^2+J127^2+K127^2+L127^2)</f>
        <v>2.2999999999999998</v>
      </c>
      <c r="O127" s="14"/>
    </row>
    <row r="128" spans="1:15" x14ac:dyDescent="0.25">
      <c r="A128" s="203"/>
      <c r="C128" s="9"/>
      <c r="D128" s="9"/>
      <c r="E128" s="9" t="s">
        <v>869</v>
      </c>
      <c r="H128" s="9">
        <v>2.2999999999999998</v>
      </c>
      <c r="I128" s="9">
        <v>0</v>
      </c>
      <c r="J128" s="9">
        <v>0</v>
      </c>
      <c r="K128" s="9">
        <v>1.1000000000000001</v>
      </c>
      <c r="L128" s="9">
        <v>0</v>
      </c>
      <c r="M128" s="14">
        <f t="shared" ref="M128:M129" si="8">SQRT(H128^2+I128^2+J128^2+K128^2+L128^2)</f>
        <v>2.5495097567963922</v>
      </c>
      <c r="O128" s="14"/>
    </row>
    <row r="129" spans="1:15" x14ac:dyDescent="0.25">
      <c r="A129" s="203"/>
      <c r="C129" s="9"/>
      <c r="D129" s="9"/>
      <c r="E129" s="9" t="s">
        <v>813</v>
      </c>
      <c r="H129" s="9">
        <v>2.2999999999999998</v>
      </c>
      <c r="I129" s="9">
        <v>0</v>
      </c>
      <c r="J129" s="9">
        <v>0</v>
      </c>
      <c r="K129" s="9">
        <v>1.1000000000000001</v>
      </c>
      <c r="L129" s="9">
        <v>0</v>
      </c>
      <c r="M129" s="14">
        <f t="shared" si="8"/>
        <v>2.5495097567963922</v>
      </c>
      <c r="O129" s="14"/>
    </row>
    <row r="130" spans="1:15" x14ac:dyDescent="0.25">
      <c r="A130" s="203"/>
      <c r="C130" s="9"/>
      <c r="D130" s="9"/>
      <c r="E130" s="9" t="s">
        <v>870</v>
      </c>
      <c r="G130" s="17">
        <v>138450.00997920253</v>
      </c>
      <c r="M130" s="14">
        <f>SQRT(M131^2+M132^2+M133^2)</f>
        <v>4.2766809560686196</v>
      </c>
      <c r="N130" s="20">
        <f>G130*M130/100</f>
        <v>5921.0652104556584</v>
      </c>
      <c r="O130" s="14"/>
    </row>
    <row r="131" spans="1:15" x14ac:dyDescent="0.25">
      <c r="A131" s="203"/>
      <c r="C131" s="9"/>
      <c r="D131" s="9"/>
      <c r="E131" s="9" t="s">
        <v>871</v>
      </c>
      <c r="G131" s="17"/>
      <c r="H131" s="9">
        <v>2.2999999999999998</v>
      </c>
      <c r="I131" s="9">
        <v>0</v>
      </c>
      <c r="J131" s="9">
        <v>0</v>
      </c>
      <c r="K131" s="9">
        <v>0</v>
      </c>
      <c r="L131" s="9">
        <v>0</v>
      </c>
      <c r="M131" s="14">
        <f>SQRT(H131^2+I131^2+J131^2+K131^2+L131^2)</f>
        <v>2.2999999999999998</v>
      </c>
      <c r="O131" s="14"/>
    </row>
    <row r="132" spans="1:15" x14ac:dyDescent="0.25">
      <c r="A132" s="203"/>
      <c r="C132" s="9"/>
      <c r="D132" s="9"/>
      <c r="E132" s="9" t="s">
        <v>872</v>
      </c>
      <c r="H132" s="9">
        <v>2.2999999999999998</v>
      </c>
      <c r="I132" s="9">
        <v>0</v>
      </c>
      <c r="J132" s="9">
        <v>0</v>
      </c>
      <c r="K132" s="9">
        <v>1.1000000000000001</v>
      </c>
      <c r="L132" s="9">
        <v>0</v>
      </c>
      <c r="M132" s="14">
        <f t="shared" ref="M132:M133" si="9">SQRT(H132^2+I132^2+J132^2+K132^2+L132^2)</f>
        <v>2.5495097567963922</v>
      </c>
      <c r="O132" s="14"/>
    </row>
    <row r="133" spans="1:15" x14ac:dyDescent="0.25">
      <c r="A133" s="203"/>
      <c r="C133" s="9"/>
      <c r="D133" s="9"/>
      <c r="E133" s="9" t="s">
        <v>813</v>
      </c>
      <c r="H133" s="9">
        <v>2.2999999999999998</v>
      </c>
      <c r="I133" s="9">
        <v>0</v>
      </c>
      <c r="J133" s="9">
        <v>0</v>
      </c>
      <c r="K133" s="9">
        <v>1.1000000000000001</v>
      </c>
      <c r="L133" s="9">
        <v>0</v>
      </c>
      <c r="M133" s="14">
        <f t="shared" si="9"/>
        <v>2.5495097567963922</v>
      </c>
      <c r="O133" s="14"/>
    </row>
    <row r="134" spans="1:15" x14ac:dyDescent="0.25">
      <c r="A134" s="203"/>
      <c r="C134" s="9"/>
      <c r="D134" s="9"/>
      <c r="E134" s="9" t="s">
        <v>873</v>
      </c>
      <c r="G134" s="18">
        <v>229743.589417888</v>
      </c>
      <c r="M134" s="14">
        <f>SQRT(M135^2+M136^2+M137^2)</f>
        <v>4.2766809560686196</v>
      </c>
      <c r="N134" s="20">
        <f>G134*M134/100</f>
        <v>9825.4003364232958</v>
      </c>
      <c r="O134" s="14"/>
    </row>
    <row r="135" spans="1:15" x14ac:dyDescent="0.25">
      <c r="A135" s="203"/>
      <c r="C135" s="9"/>
      <c r="D135" s="9"/>
      <c r="E135" s="9" t="s">
        <v>874</v>
      </c>
      <c r="H135" s="9">
        <v>2.2999999999999998</v>
      </c>
      <c r="I135" s="9">
        <v>0</v>
      </c>
      <c r="J135" s="9">
        <v>0</v>
      </c>
      <c r="K135" s="9">
        <v>0</v>
      </c>
      <c r="L135" s="9">
        <v>0</v>
      </c>
      <c r="M135" s="14">
        <f>SQRT(H135^2+I135^2+J135^2+K135^2+L135^2)</f>
        <v>2.2999999999999998</v>
      </c>
      <c r="O135" s="14"/>
    </row>
    <row r="136" spans="1:15" x14ac:dyDescent="0.25">
      <c r="A136" s="203"/>
      <c r="C136" s="9"/>
      <c r="D136" s="9"/>
      <c r="E136" s="9" t="s">
        <v>875</v>
      </c>
      <c r="H136" s="9">
        <v>2.2999999999999998</v>
      </c>
      <c r="I136" s="9">
        <v>0</v>
      </c>
      <c r="J136" s="9">
        <v>0</v>
      </c>
      <c r="K136" s="9">
        <v>1.1000000000000001</v>
      </c>
      <c r="L136" s="9">
        <v>0</v>
      </c>
      <c r="M136" s="14">
        <f t="shared" ref="M136:M137" si="10">SQRT(H136^2+I136^2+J136^2+K136^2+L136^2)</f>
        <v>2.5495097567963922</v>
      </c>
      <c r="O136" s="14"/>
    </row>
    <row r="137" spans="1:15" x14ac:dyDescent="0.25">
      <c r="A137" s="203"/>
      <c r="C137" s="9"/>
      <c r="D137" s="9"/>
      <c r="E137" s="9" t="s">
        <v>813</v>
      </c>
      <c r="H137" s="9">
        <v>2.2999999999999998</v>
      </c>
      <c r="I137" s="9">
        <v>0</v>
      </c>
      <c r="J137" s="9">
        <v>0</v>
      </c>
      <c r="K137" s="9">
        <v>1.1000000000000001</v>
      </c>
      <c r="L137" s="9">
        <v>0</v>
      </c>
      <c r="M137" s="14">
        <f t="shared" si="10"/>
        <v>2.5495097567963922</v>
      </c>
      <c r="O137" s="14"/>
    </row>
    <row r="138" spans="1:15" x14ac:dyDescent="0.25">
      <c r="A138" s="203"/>
      <c r="B138" s="87" t="s">
        <v>273</v>
      </c>
      <c r="D138" s="9"/>
      <c r="E138" s="31" t="s">
        <v>274</v>
      </c>
      <c r="F138" s="31">
        <v>134</v>
      </c>
      <c r="G138" s="32">
        <f>SUM(G139,G143,G147)</f>
        <v>133542.16480150056</v>
      </c>
      <c r="H138" s="31"/>
      <c r="I138" s="31"/>
      <c r="J138" s="31"/>
      <c r="K138" s="31"/>
      <c r="L138" s="31"/>
      <c r="M138" s="43">
        <f>N138/G138*100</f>
        <v>2.6540335260851129</v>
      </c>
      <c r="N138" s="7">
        <f>SQRT(N139^2+N143^2+N147^2)</f>
        <v>3544.2538252916574</v>
      </c>
      <c r="O138" s="43">
        <v>2.7</v>
      </c>
    </row>
    <row r="139" spans="1:15" x14ac:dyDescent="0.25">
      <c r="A139" s="203"/>
      <c r="C139" s="9"/>
      <c r="D139" s="9"/>
      <c r="E139" s="9" t="s">
        <v>876</v>
      </c>
      <c r="G139" s="7">
        <v>58616.883211249224</v>
      </c>
      <c r="M139" s="14">
        <f>SQRT(M140^2+M141^2+M142^2)</f>
        <v>4.2766809560686196</v>
      </c>
      <c r="N139" s="7">
        <f>G139*M139/100</f>
        <v>2506.8570813364795</v>
      </c>
      <c r="O139" s="14"/>
    </row>
    <row r="140" spans="1:15" x14ac:dyDescent="0.25">
      <c r="A140" s="203"/>
      <c r="E140" s="9" t="s">
        <v>877</v>
      </c>
      <c r="G140" s="7"/>
      <c r="H140" s="9">
        <v>2.2999999999999998</v>
      </c>
      <c r="I140" s="9">
        <v>0</v>
      </c>
      <c r="J140" s="9">
        <v>0</v>
      </c>
      <c r="K140" s="9">
        <v>0</v>
      </c>
      <c r="L140" s="9">
        <v>0</v>
      </c>
      <c r="M140" s="14">
        <f>SQRT(H140^2+I140^2+J140^2+K140^2+L140^2)</f>
        <v>2.2999999999999998</v>
      </c>
      <c r="O140" s="14"/>
    </row>
    <row r="141" spans="1:15" x14ac:dyDescent="0.25">
      <c r="A141" s="203"/>
      <c r="C141" s="9"/>
      <c r="D141" s="9"/>
      <c r="E141" s="9" t="s">
        <v>869</v>
      </c>
      <c r="H141" s="9">
        <v>2.2999999999999998</v>
      </c>
      <c r="I141" s="9">
        <v>0</v>
      </c>
      <c r="J141" s="9">
        <v>0</v>
      </c>
      <c r="K141" s="9">
        <v>1.1000000000000001</v>
      </c>
      <c r="L141" s="9">
        <v>0</v>
      </c>
      <c r="M141" s="14">
        <f t="shared" ref="M141:M142" si="11">SQRT(H141^2+I141^2+J141^2+K141^2+L141^2)</f>
        <v>2.5495097567963922</v>
      </c>
      <c r="O141" s="14"/>
    </row>
    <row r="142" spans="1:15" x14ac:dyDescent="0.25">
      <c r="A142" s="203"/>
      <c r="C142" s="9"/>
      <c r="D142" s="9"/>
      <c r="E142" s="9" t="s">
        <v>813</v>
      </c>
      <c r="H142" s="9">
        <v>2.2999999999999998</v>
      </c>
      <c r="I142" s="9">
        <v>0</v>
      </c>
      <c r="J142" s="9">
        <v>0</v>
      </c>
      <c r="K142" s="9">
        <v>1.1000000000000001</v>
      </c>
      <c r="L142" s="9">
        <v>0</v>
      </c>
      <c r="M142" s="14">
        <f t="shared" si="11"/>
        <v>2.5495097567963922</v>
      </c>
      <c r="O142" s="14"/>
    </row>
    <row r="143" spans="1:15" x14ac:dyDescent="0.25">
      <c r="A143" s="203"/>
      <c r="C143" s="9"/>
      <c r="D143" s="9"/>
      <c r="E143" s="9" t="s">
        <v>878</v>
      </c>
      <c r="G143" s="18">
        <v>19781.417576415184</v>
      </c>
      <c r="M143" s="14">
        <f>SQRT(M144^2+M145^2+M146^2)</f>
        <v>4.2766809560686196</v>
      </c>
      <c r="N143" s="7">
        <f>G143*M143/100</f>
        <v>845.98811833095886</v>
      </c>
      <c r="O143" s="14"/>
    </row>
    <row r="144" spans="1:15" x14ac:dyDescent="0.25">
      <c r="A144" s="203"/>
      <c r="C144" s="9"/>
      <c r="D144" s="9"/>
      <c r="E144" s="9" t="s">
        <v>879</v>
      </c>
      <c r="H144" s="9">
        <v>2.2999999999999998</v>
      </c>
      <c r="I144" s="9">
        <v>0</v>
      </c>
      <c r="J144" s="9">
        <v>0</v>
      </c>
      <c r="K144" s="9">
        <v>0</v>
      </c>
      <c r="L144" s="9">
        <v>0</v>
      </c>
      <c r="M144" s="14">
        <f>SQRT(H144^2+I144^2+J144^2+K144^2+L144^2)</f>
        <v>2.2999999999999998</v>
      </c>
      <c r="O144" s="14"/>
    </row>
    <row r="145" spans="1:15" x14ac:dyDescent="0.25">
      <c r="A145" s="203"/>
      <c r="C145" s="9"/>
      <c r="D145" s="9"/>
      <c r="E145" s="9" t="s">
        <v>872</v>
      </c>
      <c r="H145" s="9">
        <v>2.2999999999999998</v>
      </c>
      <c r="I145" s="9">
        <v>0</v>
      </c>
      <c r="J145" s="9">
        <v>0</v>
      </c>
      <c r="K145" s="9">
        <v>1.1000000000000001</v>
      </c>
      <c r="L145" s="9">
        <v>0</v>
      </c>
      <c r="M145" s="14">
        <f t="shared" ref="M145:M146" si="12">SQRT(H145^2+I145^2+J145^2+K145^2+L145^2)</f>
        <v>2.5495097567963922</v>
      </c>
      <c r="O145" s="14"/>
    </row>
    <row r="146" spans="1:15" x14ac:dyDescent="0.25">
      <c r="A146" s="203"/>
      <c r="C146" s="9"/>
      <c r="D146" s="9"/>
      <c r="E146" s="9" t="s">
        <v>813</v>
      </c>
      <c r="H146" s="9">
        <v>2.2999999999999998</v>
      </c>
      <c r="I146" s="9">
        <v>0</v>
      </c>
      <c r="J146" s="9">
        <v>0</v>
      </c>
      <c r="K146" s="9">
        <v>1.1000000000000001</v>
      </c>
      <c r="L146" s="9">
        <v>0</v>
      </c>
      <c r="M146" s="14">
        <f t="shared" si="12"/>
        <v>2.5495097567963922</v>
      </c>
      <c r="O146" s="14"/>
    </row>
    <row r="147" spans="1:15" x14ac:dyDescent="0.25">
      <c r="A147" s="203"/>
      <c r="C147" s="9"/>
      <c r="D147" s="9"/>
      <c r="E147" s="9" t="s">
        <v>880</v>
      </c>
      <c r="G147" s="18">
        <v>55143.864013836166</v>
      </c>
      <c r="M147" s="14">
        <f>SQRT(M148^2+M149^2+M150^2)</f>
        <v>4.2766809560686196</v>
      </c>
      <c r="N147" s="7">
        <f>G147*M147/100</f>
        <v>2358.327130720108</v>
      </c>
      <c r="O147" s="14"/>
    </row>
    <row r="148" spans="1:15" x14ac:dyDescent="0.25">
      <c r="A148" s="203"/>
      <c r="C148" s="9"/>
      <c r="D148" s="9"/>
      <c r="E148" s="9" t="s">
        <v>881</v>
      </c>
      <c r="H148" s="9">
        <v>2.2999999999999998</v>
      </c>
      <c r="I148" s="9">
        <v>0</v>
      </c>
      <c r="J148" s="9">
        <v>0</v>
      </c>
      <c r="K148" s="9">
        <v>0</v>
      </c>
      <c r="L148" s="9">
        <v>0</v>
      </c>
      <c r="M148" s="14">
        <f>SQRT(H148^2+I148^2+J148^2+K148^2+L148^2)</f>
        <v>2.2999999999999998</v>
      </c>
      <c r="O148" s="14"/>
    </row>
    <row r="149" spans="1:15" x14ac:dyDescent="0.25">
      <c r="A149" s="203"/>
      <c r="C149" s="9"/>
      <c r="D149" s="9"/>
      <c r="E149" s="9" t="s">
        <v>875</v>
      </c>
      <c r="H149" s="9">
        <v>2.2999999999999998</v>
      </c>
      <c r="I149" s="9">
        <v>0</v>
      </c>
      <c r="J149" s="9">
        <v>0</v>
      </c>
      <c r="K149" s="9">
        <v>1.1000000000000001</v>
      </c>
      <c r="L149" s="9">
        <v>0</v>
      </c>
      <c r="M149" s="14">
        <f t="shared" ref="M149:M150" si="13">SQRT(H149^2+I149^2+J149^2+K149^2+L149^2)</f>
        <v>2.5495097567963922</v>
      </c>
      <c r="O149" s="14"/>
    </row>
    <row r="150" spans="1:15" x14ac:dyDescent="0.25">
      <c r="A150" s="203"/>
      <c r="C150" s="9"/>
      <c r="D150" s="9"/>
      <c r="E150" s="9" t="s">
        <v>813</v>
      </c>
      <c r="H150" s="9">
        <v>2.2999999999999998</v>
      </c>
      <c r="I150" s="9">
        <v>0</v>
      </c>
      <c r="J150" s="9">
        <v>0</v>
      </c>
      <c r="K150" s="9">
        <v>1.1000000000000001</v>
      </c>
      <c r="L150" s="9">
        <v>0</v>
      </c>
      <c r="M150" s="14">
        <f t="shared" si="13"/>
        <v>2.5495097567963922</v>
      </c>
      <c r="O150" s="14"/>
    </row>
    <row r="151" spans="1:15" x14ac:dyDescent="0.25">
      <c r="A151" s="203"/>
      <c r="B151" s="87" t="s">
        <v>276</v>
      </c>
      <c r="C151" s="9"/>
      <c r="D151" s="9"/>
      <c r="E151" s="46" t="s">
        <v>277</v>
      </c>
      <c r="F151" s="46">
        <v>87</v>
      </c>
      <c r="G151" s="47">
        <f>SUM(G152,G156,G160)</f>
        <v>87054.145759676103</v>
      </c>
      <c r="H151" s="46"/>
      <c r="I151" s="46"/>
      <c r="J151" s="46"/>
      <c r="K151" s="46"/>
      <c r="L151" s="46"/>
      <c r="M151" s="51">
        <f>N151/G151*100</f>
        <v>3.0730415840716496</v>
      </c>
      <c r="N151" s="7">
        <f>SQRT(N152^2+N156^2+N160^2)</f>
        <v>2675.2100998531932</v>
      </c>
      <c r="O151" s="51">
        <v>3.1</v>
      </c>
    </row>
    <row r="152" spans="1:15" x14ac:dyDescent="0.25">
      <c r="A152" s="203"/>
      <c r="C152" s="9"/>
      <c r="D152" s="9"/>
      <c r="E152" s="9" t="s">
        <v>882</v>
      </c>
      <c r="G152" s="18">
        <v>57712.453252183797</v>
      </c>
      <c r="M152" s="14">
        <f>SQRT(M153^2+M154^2+M155^2)</f>
        <v>4.2766809560686196</v>
      </c>
      <c r="N152" s="7">
        <f>G152*M152/100</f>
        <v>2468.1774975161493</v>
      </c>
      <c r="O152" s="14"/>
    </row>
    <row r="153" spans="1:15" x14ac:dyDescent="0.25">
      <c r="A153" s="203"/>
      <c r="E153" s="9" t="s">
        <v>883</v>
      </c>
      <c r="H153" s="9">
        <v>2.2999999999999998</v>
      </c>
      <c r="I153" s="9">
        <v>0</v>
      </c>
      <c r="J153" s="9">
        <v>0</v>
      </c>
      <c r="K153" s="9">
        <v>0</v>
      </c>
      <c r="L153" s="9">
        <v>0</v>
      </c>
      <c r="M153" s="14">
        <f>SQRT(H153^2+I153^2+J153^2+K153^2+L153^2)</f>
        <v>2.2999999999999998</v>
      </c>
      <c r="O153" s="14"/>
    </row>
    <row r="154" spans="1:15" x14ac:dyDescent="0.25">
      <c r="A154" s="203"/>
      <c r="C154" s="9"/>
      <c r="D154" s="9"/>
      <c r="E154" s="9" t="s">
        <v>869</v>
      </c>
      <c r="H154" s="9">
        <v>2.2999999999999998</v>
      </c>
      <c r="I154" s="9">
        <v>0</v>
      </c>
      <c r="J154" s="9">
        <v>0</v>
      </c>
      <c r="K154" s="9">
        <v>1.1000000000000001</v>
      </c>
      <c r="L154" s="9">
        <v>0</v>
      </c>
      <c r="M154" s="14">
        <f t="shared" ref="M154:M155" si="14">SQRT(H154^2+I154^2+J154^2+K154^2+L154^2)</f>
        <v>2.5495097567963922</v>
      </c>
      <c r="O154" s="14"/>
    </row>
    <row r="155" spans="1:15" x14ac:dyDescent="0.25">
      <c r="A155" s="203"/>
      <c r="C155" s="9"/>
      <c r="D155" s="9"/>
      <c r="E155" s="9" t="s">
        <v>813</v>
      </c>
      <c r="H155" s="9">
        <v>2.2999999999999998</v>
      </c>
      <c r="I155" s="9">
        <v>0</v>
      </c>
      <c r="J155" s="9">
        <v>0</v>
      </c>
      <c r="K155" s="9">
        <v>1.1000000000000001</v>
      </c>
      <c r="L155" s="9">
        <v>0</v>
      </c>
      <c r="M155" s="14">
        <f t="shared" si="14"/>
        <v>2.5495097567963922</v>
      </c>
      <c r="O155" s="14"/>
    </row>
    <row r="156" spans="1:15" x14ac:dyDescent="0.25">
      <c r="A156" s="203"/>
      <c r="C156" s="9"/>
      <c r="D156" s="9"/>
      <c r="E156" s="9" t="s">
        <v>884</v>
      </c>
      <c r="G156" s="18">
        <v>5960.6413406577931</v>
      </c>
      <c r="M156" s="14">
        <f>SQRT(M157^2+M158^2+M159^2)</f>
        <v>4.2766809560686196</v>
      </c>
      <c r="N156" s="7">
        <f>G156*M156/100</f>
        <v>254.91761307546508</v>
      </c>
      <c r="O156" s="14"/>
    </row>
    <row r="157" spans="1:15" x14ac:dyDescent="0.25">
      <c r="A157" s="203"/>
      <c r="C157" s="9"/>
      <c r="D157" s="9"/>
      <c r="E157" s="9" t="s">
        <v>885</v>
      </c>
      <c r="H157" s="9">
        <v>2.2999999999999998</v>
      </c>
      <c r="I157" s="9">
        <v>0</v>
      </c>
      <c r="J157" s="9">
        <v>0</v>
      </c>
      <c r="K157" s="9">
        <v>0</v>
      </c>
      <c r="L157" s="9">
        <v>0</v>
      </c>
      <c r="M157" s="14">
        <f>SQRT(H157^2+I157^2+J157^2+K157^2+L157^2)</f>
        <v>2.2999999999999998</v>
      </c>
      <c r="O157" s="14"/>
    </row>
    <row r="158" spans="1:15" x14ac:dyDescent="0.25">
      <c r="A158" s="203"/>
      <c r="C158" s="9"/>
      <c r="D158" s="9"/>
      <c r="E158" s="9" t="s">
        <v>872</v>
      </c>
      <c r="H158" s="9">
        <v>2.2999999999999998</v>
      </c>
      <c r="I158" s="9">
        <v>0</v>
      </c>
      <c r="J158" s="9">
        <v>0</v>
      </c>
      <c r="K158" s="9">
        <v>1.1000000000000001</v>
      </c>
      <c r="L158" s="9">
        <v>0</v>
      </c>
      <c r="M158" s="14">
        <f t="shared" ref="M158:M159" si="15">SQRT(H158^2+I158^2+J158^2+K158^2+L158^2)</f>
        <v>2.5495097567963922</v>
      </c>
      <c r="O158" s="14"/>
    </row>
    <row r="159" spans="1:15" x14ac:dyDescent="0.25">
      <c r="A159" s="203"/>
      <c r="C159" s="9"/>
      <c r="D159" s="9"/>
      <c r="E159" s="9" t="s">
        <v>813</v>
      </c>
      <c r="H159" s="9">
        <v>2.2999999999999998</v>
      </c>
      <c r="I159" s="9">
        <v>0</v>
      </c>
      <c r="J159" s="9">
        <v>0</v>
      </c>
      <c r="K159" s="9">
        <v>1.1000000000000001</v>
      </c>
      <c r="L159" s="9">
        <v>0</v>
      </c>
      <c r="M159" s="14">
        <f t="shared" si="15"/>
        <v>2.5495097567963922</v>
      </c>
      <c r="O159" s="14"/>
    </row>
    <row r="160" spans="1:15" x14ac:dyDescent="0.25">
      <c r="A160" s="203"/>
      <c r="C160" s="9"/>
      <c r="D160" s="9"/>
      <c r="E160" s="9" t="s">
        <v>886</v>
      </c>
      <c r="G160" s="18">
        <v>23381.051166834513</v>
      </c>
      <c r="M160" s="14">
        <f>SQRT(M161^2+M162^2+M163^2)</f>
        <v>4.2766809560686196</v>
      </c>
      <c r="N160" s="7">
        <f>G160*M160/100</f>
        <v>999.93296258067141</v>
      </c>
      <c r="O160" s="14"/>
    </row>
    <row r="161" spans="1:15" x14ac:dyDescent="0.25">
      <c r="A161" s="203"/>
      <c r="C161" s="9"/>
      <c r="D161" s="9"/>
      <c r="E161" s="9" t="s">
        <v>887</v>
      </c>
      <c r="H161" s="9">
        <v>2.2999999999999998</v>
      </c>
      <c r="I161" s="9">
        <v>0</v>
      </c>
      <c r="J161" s="9">
        <v>0</v>
      </c>
      <c r="K161" s="9">
        <v>0</v>
      </c>
      <c r="L161" s="9">
        <v>0</v>
      </c>
      <c r="M161" s="14">
        <f>SQRT(H161^2+I161^2+J161^2+K161^2+L161^2)</f>
        <v>2.2999999999999998</v>
      </c>
      <c r="O161" s="14"/>
    </row>
    <row r="162" spans="1:15" x14ac:dyDescent="0.25">
      <c r="A162" s="203"/>
      <c r="C162" s="9"/>
      <c r="D162" s="9"/>
      <c r="E162" s="9" t="s">
        <v>875</v>
      </c>
      <c r="H162" s="9">
        <v>2.2999999999999998</v>
      </c>
      <c r="I162" s="9">
        <v>0</v>
      </c>
      <c r="J162" s="9">
        <v>0</v>
      </c>
      <c r="K162" s="9">
        <v>1.1000000000000001</v>
      </c>
      <c r="L162" s="9">
        <v>0</v>
      </c>
      <c r="M162" s="14">
        <f t="shared" ref="M162:M163" si="16">SQRT(H162^2+I162^2+J162^2+K162^2+L162^2)</f>
        <v>2.5495097567963922</v>
      </c>
      <c r="O162" s="14"/>
    </row>
    <row r="163" spans="1:15" x14ac:dyDescent="0.25">
      <c r="A163" s="203"/>
      <c r="C163" s="9"/>
      <c r="D163" s="9"/>
      <c r="E163" s="9" t="s">
        <v>813</v>
      </c>
      <c r="H163" s="9">
        <v>2.2999999999999998</v>
      </c>
      <c r="I163" s="9">
        <v>0</v>
      </c>
      <c r="J163" s="9">
        <v>0</v>
      </c>
      <c r="K163" s="9">
        <v>1.1000000000000001</v>
      </c>
      <c r="L163" s="9">
        <v>0</v>
      </c>
      <c r="M163" s="14">
        <f t="shared" si="16"/>
        <v>2.5495097567963922</v>
      </c>
      <c r="O163" s="14"/>
    </row>
    <row r="164" spans="1:15" x14ac:dyDescent="0.25">
      <c r="A164" s="203"/>
      <c r="B164" s="87" t="s">
        <v>279</v>
      </c>
      <c r="C164" s="9"/>
      <c r="D164" s="9"/>
      <c r="E164" s="28" t="s">
        <v>280</v>
      </c>
      <c r="F164" s="28">
        <v>16</v>
      </c>
      <c r="G164" s="29">
        <f>SUM(G165,G169,G173)</f>
        <v>15968.070933708626</v>
      </c>
      <c r="H164" s="28"/>
      <c r="I164" s="28"/>
      <c r="J164" s="28"/>
      <c r="K164" s="28"/>
      <c r="L164" s="28"/>
      <c r="M164" s="55">
        <f>N164/G164*100</f>
        <v>2.7183088916945106</v>
      </c>
      <c r="N164" s="7">
        <f>SQRT(N165^2+N169^2+N173^2)</f>
        <v>434.06149202308825</v>
      </c>
      <c r="O164" s="55">
        <v>2.7</v>
      </c>
    </row>
    <row r="165" spans="1:15" x14ac:dyDescent="0.25">
      <c r="A165" s="203"/>
      <c r="C165" s="9"/>
      <c r="D165" s="9"/>
      <c r="E165" s="9" t="s">
        <v>888</v>
      </c>
      <c r="G165" s="18">
        <v>5758.0676579414967</v>
      </c>
      <c r="M165" s="14">
        <f>SQRT(M166^2+M167^2+M168^2)</f>
        <v>4.2766809560686196</v>
      </c>
      <c r="N165" s="7">
        <f>G165*M165/100</f>
        <v>246.25418296473038</v>
      </c>
      <c r="O165" s="14"/>
    </row>
    <row r="166" spans="1:15" x14ac:dyDescent="0.25">
      <c r="A166" s="203"/>
      <c r="E166" s="9" t="s">
        <v>889</v>
      </c>
      <c r="H166" s="9">
        <v>2.2999999999999998</v>
      </c>
      <c r="I166" s="9">
        <v>0</v>
      </c>
      <c r="J166" s="9">
        <v>0</v>
      </c>
      <c r="K166" s="9">
        <v>0</v>
      </c>
      <c r="L166" s="9">
        <v>0</v>
      </c>
      <c r="M166" s="14">
        <f>SQRT(H166^2+I166^2+J166^2+K166^2+L166^2)</f>
        <v>2.2999999999999998</v>
      </c>
      <c r="O166" s="14"/>
    </row>
    <row r="167" spans="1:15" x14ac:dyDescent="0.25">
      <c r="A167" s="203"/>
      <c r="C167" s="9"/>
      <c r="D167" s="9"/>
      <c r="E167" s="9" t="s">
        <v>869</v>
      </c>
      <c r="H167" s="9">
        <v>2.2999999999999998</v>
      </c>
      <c r="I167" s="9">
        <v>0</v>
      </c>
      <c r="J167" s="9">
        <v>0</v>
      </c>
      <c r="K167" s="9">
        <v>1.1000000000000001</v>
      </c>
      <c r="L167" s="9">
        <v>0</v>
      </c>
      <c r="M167" s="14">
        <f t="shared" ref="M167:M168" si="17">SQRT(H167^2+I167^2+J167^2+K167^2+L167^2)</f>
        <v>2.5495097567963922</v>
      </c>
      <c r="O167" s="14"/>
    </row>
    <row r="168" spans="1:15" x14ac:dyDescent="0.25">
      <c r="A168" s="203"/>
      <c r="C168" s="9"/>
      <c r="D168" s="9"/>
      <c r="E168" s="9" t="s">
        <v>813</v>
      </c>
      <c r="H168" s="9">
        <v>2.2999999999999998</v>
      </c>
      <c r="I168" s="9">
        <v>0</v>
      </c>
      <c r="J168" s="9">
        <v>0</v>
      </c>
      <c r="K168" s="9">
        <v>1.1000000000000001</v>
      </c>
      <c r="L168" s="9">
        <v>0</v>
      </c>
      <c r="M168" s="14">
        <f t="shared" si="17"/>
        <v>2.5495097567963922</v>
      </c>
      <c r="O168" s="14"/>
    </row>
    <row r="169" spans="1:15" x14ac:dyDescent="0.25">
      <c r="A169" s="203"/>
      <c r="C169" s="9"/>
      <c r="D169" s="9"/>
      <c r="E169" s="9" t="s">
        <v>890</v>
      </c>
      <c r="G169" s="18">
        <v>2127.182891648346</v>
      </c>
      <c r="M169" s="14">
        <f>SQRT(M170^2+M171^2+M172^2)</f>
        <v>4.2766809560686196</v>
      </c>
      <c r="N169" s="7">
        <f>G169*M169/100</f>
        <v>90.972825627874585</v>
      </c>
      <c r="O169" s="14"/>
    </row>
    <row r="170" spans="1:15" x14ac:dyDescent="0.25">
      <c r="A170" s="203"/>
      <c r="C170" s="9"/>
      <c r="D170" s="9"/>
      <c r="E170" s="9" t="s">
        <v>891</v>
      </c>
      <c r="H170" s="9">
        <v>2.2999999999999998</v>
      </c>
      <c r="I170" s="9">
        <v>0</v>
      </c>
      <c r="J170" s="9">
        <v>0</v>
      </c>
      <c r="K170" s="9">
        <v>0</v>
      </c>
      <c r="L170" s="9">
        <v>0</v>
      </c>
      <c r="M170" s="14">
        <f>SQRT(H170^2+I170^2+J170^2+K170^2+L170^2)</f>
        <v>2.2999999999999998</v>
      </c>
      <c r="O170" s="14"/>
    </row>
    <row r="171" spans="1:15" x14ac:dyDescent="0.25">
      <c r="A171" s="203"/>
      <c r="C171" s="9"/>
      <c r="D171" s="9"/>
      <c r="E171" s="9" t="s">
        <v>872</v>
      </c>
      <c r="H171" s="9">
        <v>2.2999999999999998</v>
      </c>
      <c r="I171" s="9">
        <v>0</v>
      </c>
      <c r="J171" s="9">
        <v>0</v>
      </c>
      <c r="K171" s="9">
        <v>1.1000000000000001</v>
      </c>
      <c r="L171" s="9">
        <v>0</v>
      </c>
      <c r="M171" s="14">
        <f t="shared" ref="M171:M172" si="18">SQRT(H171^2+I171^2+J171^2+K171^2+L171^2)</f>
        <v>2.5495097567963922</v>
      </c>
      <c r="O171" s="14"/>
    </row>
    <row r="172" spans="1:15" x14ac:dyDescent="0.25">
      <c r="A172" s="203"/>
      <c r="C172" s="9"/>
      <c r="D172" s="9"/>
      <c r="E172" s="9" t="s">
        <v>813</v>
      </c>
      <c r="H172" s="9">
        <v>2.2999999999999998</v>
      </c>
      <c r="I172" s="9">
        <v>0</v>
      </c>
      <c r="J172" s="9">
        <v>0</v>
      </c>
      <c r="K172" s="9">
        <v>1.1000000000000001</v>
      </c>
      <c r="L172" s="9">
        <v>0</v>
      </c>
      <c r="M172" s="14">
        <f t="shared" si="18"/>
        <v>2.5495097567963922</v>
      </c>
      <c r="O172" s="14"/>
    </row>
    <row r="173" spans="1:15" x14ac:dyDescent="0.25">
      <c r="A173" s="203"/>
      <c r="C173" s="9"/>
      <c r="D173" s="9"/>
      <c r="E173" s="9" t="s">
        <v>892</v>
      </c>
      <c r="G173" s="18">
        <v>8082.8203841187851</v>
      </c>
      <c r="M173" s="14">
        <f>SQRT(M174^2+M175^2+M176^2)</f>
        <v>4.2766809560686196</v>
      </c>
      <c r="N173" s="7">
        <f>G173*M173/100</f>
        <v>345.67644008084056</v>
      </c>
      <c r="O173" s="14"/>
    </row>
    <row r="174" spans="1:15" x14ac:dyDescent="0.25">
      <c r="A174" s="203"/>
      <c r="C174" s="9"/>
      <c r="D174" s="9"/>
      <c r="E174" s="9" t="s">
        <v>893</v>
      </c>
      <c r="H174" s="9">
        <v>2.2999999999999998</v>
      </c>
      <c r="I174" s="9">
        <v>0</v>
      </c>
      <c r="J174" s="9">
        <v>0</v>
      </c>
      <c r="K174" s="9">
        <v>0</v>
      </c>
      <c r="L174" s="9">
        <v>0</v>
      </c>
      <c r="M174" s="14">
        <f>SQRT(H174^2+I174^2+J174^2+K174^2+L174^2)</f>
        <v>2.2999999999999998</v>
      </c>
      <c r="O174" s="14"/>
    </row>
    <row r="175" spans="1:15" x14ac:dyDescent="0.25">
      <c r="A175" s="203"/>
      <c r="C175" s="9"/>
      <c r="D175" s="9"/>
      <c r="E175" s="9" t="s">
        <v>875</v>
      </c>
      <c r="H175" s="9">
        <v>2.2999999999999998</v>
      </c>
      <c r="I175" s="9">
        <v>0</v>
      </c>
      <c r="J175" s="9">
        <v>0</v>
      </c>
      <c r="K175" s="9">
        <v>1.1000000000000001</v>
      </c>
      <c r="L175" s="9">
        <v>0</v>
      </c>
      <c r="M175" s="14">
        <f t="shared" ref="M175:M176" si="19">SQRT(H175^2+I175^2+J175^2+K175^2+L175^2)</f>
        <v>2.5495097567963922</v>
      </c>
      <c r="O175" s="14"/>
    </row>
    <row r="176" spans="1:15" x14ac:dyDescent="0.25">
      <c r="A176" s="203"/>
      <c r="C176" s="9"/>
      <c r="D176" s="9"/>
      <c r="E176" s="9" t="s">
        <v>813</v>
      </c>
      <c r="H176" s="9">
        <v>2.2999999999999998</v>
      </c>
      <c r="I176" s="9">
        <v>0</v>
      </c>
      <c r="J176" s="9">
        <v>0</v>
      </c>
      <c r="K176" s="9">
        <v>1.1000000000000001</v>
      </c>
      <c r="L176" s="9">
        <v>0</v>
      </c>
      <c r="M176" s="14">
        <f t="shared" si="19"/>
        <v>2.5495097567963922</v>
      </c>
      <c r="O176" s="14"/>
    </row>
    <row r="177" spans="1:15" x14ac:dyDescent="0.25">
      <c r="A177" s="203"/>
      <c r="B177" s="2" t="s">
        <v>358</v>
      </c>
      <c r="C177" s="9">
        <f>SUM(F177,F190,F203,F216)</f>
        <v>750</v>
      </c>
      <c r="D177" s="18">
        <f>SUM(G177,G190,G203,G216)/1000</f>
        <v>748.95954624573676</v>
      </c>
      <c r="E177" s="34" t="s">
        <v>359</v>
      </c>
      <c r="F177" s="34">
        <v>551</v>
      </c>
      <c r="G177" s="35">
        <f>SUM(G178,G182,G186)</f>
        <v>551292.58591864235</v>
      </c>
      <c r="H177" s="34"/>
      <c r="I177" s="34"/>
      <c r="J177" s="34"/>
      <c r="K177" s="34"/>
      <c r="L177" s="34"/>
      <c r="M177" s="40">
        <f>N177/G177*100</f>
        <v>3.1757345168757762</v>
      </c>
      <c r="N177" s="7">
        <f>SQRT(N178^2+N182^2+N186^2)</f>
        <v>17507.58893999537</v>
      </c>
      <c r="O177" s="40">
        <v>3.2</v>
      </c>
    </row>
    <row r="178" spans="1:15" x14ac:dyDescent="0.25">
      <c r="A178" s="203"/>
      <c r="C178" s="9"/>
      <c r="D178" s="9"/>
      <c r="E178" s="9" t="s">
        <v>867</v>
      </c>
      <c r="G178" s="18">
        <v>391528.01395354472</v>
      </c>
      <c r="M178" s="14">
        <f>SQRT(M179^2+M180^2+M181^2)</f>
        <v>4.2766809560686196</v>
      </c>
      <c r="N178" s="7">
        <f>G178*M178/100</f>
        <v>16744.404010424936</v>
      </c>
      <c r="O178" s="14"/>
    </row>
    <row r="179" spans="1:15" x14ac:dyDescent="0.25">
      <c r="A179" s="203"/>
      <c r="E179" s="9" t="s">
        <v>868</v>
      </c>
      <c r="H179" s="9">
        <v>2.2999999999999998</v>
      </c>
      <c r="I179" s="9">
        <v>0</v>
      </c>
      <c r="J179" s="9">
        <v>0</v>
      </c>
      <c r="K179" s="9">
        <v>0</v>
      </c>
      <c r="L179" s="9">
        <v>0</v>
      </c>
      <c r="M179" s="14">
        <f>SQRT(H179^2+I179^2+J179^2+K179^2+L179^2)</f>
        <v>2.2999999999999998</v>
      </c>
      <c r="O179" s="14"/>
    </row>
    <row r="180" spans="1:15" x14ac:dyDescent="0.25">
      <c r="A180" s="203"/>
      <c r="C180" s="9"/>
      <c r="D180" s="9"/>
      <c r="E180" s="9" t="s">
        <v>869</v>
      </c>
      <c r="H180" s="9">
        <v>2.2999999999999998</v>
      </c>
      <c r="I180" s="9">
        <v>0</v>
      </c>
      <c r="J180" s="9">
        <v>0</v>
      </c>
      <c r="K180" s="9">
        <v>1.1000000000000001</v>
      </c>
      <c r="L180" s="9">
        <v>0</v>
      </c>
      <c r="M180" s="14">
        <f t="shared" ref="M180:M181" si="20">SQRT(H180^2+I180^2+J180^2+K180^2+L180^2)</f>
        <v>2.5495097567963922</v>
      </c>
      <c r="O180" s="14"/>
    </row>
    <row r="181" spans="1:15" x14ac:dyDescent="0.25">
      <c r="A181" s="203"/>
      <c r="C181" s="9"/>
      <c r="D181" s="9"/>
      <c r="E181" s="9" t="s">
        <v>813</v>
      </c>
      <c r="H181" s="9">
        <v>2.2999999999999998</v>
      </c>
      <c r="I181" s="9">
        <v>0</v>
      </c>
      <c r="J181" s="9">
        <v>0</v>
      </c>
      <c r="K181" s="9">
        <v>1.1000000000000001</v>
      </c>
      <c r="L181" s="9">
        <v>0</v>
      </c>
      <c r="M181" s="14">
        <f t="shared" si="20"/>
        <v>2.5495097567963922</v>
      </c>
      <c r="O181" s="14"/>
    </row>
    <row r="182" spans="1:15" x14ac:dyDescent="0.25">
      <c r="A182" s="203"/>
      <c r="C182" s="9"/>
      <c r="D182" s="9"/>
      <c r="E182" s="9" t="s">
        <v>870</v>
      </c>
      <c r="G182" s="18">
        <v>52224.246634468444</v>
      </c>
      <c r="M182" s="14">
        <f>SQRT(M183^2+M184^2+M185^2)</f>
        <v>4.2766809560686196</v>
      </c>
      <c r="N182" s="7">
        <f>G182*M182/100</f>
        <v>2233.4644102666189</v>
      </c>
      <c r="O182" s="14"/>
    </row>
    <row r="183" spans="1:15" x14ac:dyDescent="0.25">
      <c r="A183" s="203"/>
      <c r="C183" s="9"/>
      <c r="D183" s="9"/>
      <c r="E183" s="9" t="s">
        <v>871</v>
      </c>
      <c r="H183" s="9">
        <v>2.2999999999999998</v>
      </c>
      <c r="I183" s="9">
        <v>0</v>
      </c>
      <c r="J183" s="9">
        <v>0</v>
      </c>
      <c r="K183" s="9">
        <v>0</v>
      </c>
      <c r="L183" s="9">
        <v>0</v>
      </c>
      <c r="M183" s="14">
        <f>SQRT(H183^2+I183^2+J183^2+K183^2+L183^2)</f>
        <v>2.2999999999999998</v>
      </c>
      <c r="O183" s="14"/>
    </row>
    <row r="184" spans="1:15" x14ac:dyDescent="0.25">
      <c r="A184" s="203"/>
      <c r="C184" s="9"/>
      <c r="D184" s="9"/>
      <c r="E184" s="9" t="s">
        <v>872</v>
      </c>
      <c r="H184" s="9">
        <v>2.2999999999999998</v>
      </c>
      <c r="I184" s="9">
        <v>0</v>
      </c>
      <c r="J184" s="9">
        <v>0</v>
      </c>
      <c r="K184" s="9">
        <v>1.1000000000000001</v>
      </c>
      <c r="L184" s="9">
        <v>0</v>
      </c>
      <c r="M184" s="14">
        <f t="shared" ref="M184:M185" si="21">SQRT(H184^2+I184^2+J184^2+K184^2+L184^2)</f>
        <v>2.5495097567963922</v>
      </c>
      <c r="O184" s="14"/>
    </row>
    <row r="185" spans="1:15" x14ac:dyDescent="0.25">
      <c r="A185" s="203"/>
      <c r="C185" s="9"/>
      <c r="D185" s="9"/>
      <c r="E185" s="9" t="s">
        <v>813</v>
      </c>
      <c r="H185" s="9">
        <v>2.2999999999999998</v>
      </c>
      <c r="I185" s="9">
        <v>0</v>
      </c>
      <c r="J185" s="9">
        <v>0</v>
      </c>
      <c r="K185" s="9">
        <v>1.1000000000000001</v>
      </c>
      <c r="L185" s="9">
        <v>0</v>
      </c>
      <c r="M185" s="14">
        <f t="shared" si="21"/>
        <v>2.5495097567963922</v>
      </c>
      <c r="O185" s="14"/>
    </row>
    <row r="186" spans="1:15" x14ac:dyDescent="0.25">
      <c r="A186" s="203"/>
      <c r="C186" s="9"/>
      <c r="D186" s="9"/>
      <c r="E186" s="9" t="s">
        <v>873</v>
      </c>
      <c r="G186" s="18">
        <v>107540.32533062914</v>
      </c>
      <c r="M186" s="14">
        <f>SQRT(M187^2+M188^2+M189^2)</f>
        <v>4.2766809560686196</v>
      </c>
      <c r="N186" s="7">
        <f>G186*M186/100</f>
        <v>4599.1566135092544</v>
      </c>
      <c r="O186" s="14"/>
    </row>
    <row r="187" spans="1:15" x14ac:dyDescent="0.25">
      <c r="A187" s="203"/>
      <c r="C187" s="9"/>
      <c r="D187" s="9"/>
      <c r="E187" s="9" t="s">
        <v>874</v>
      </c>
      <c r="H187" s="9">
        <v>2.2999999999999998</v>
      </c>
      <c r="I187" s="9">
        <v>0</v>
      </c>
      <c r="J187" s="9">
        <v>0</v>
      </c>
      <c r="K187" s="9">
        <v>0</v>
      </c>
      <c r="L187" s="9">
        <v>0</v>
      </c>
      <c r="M187" s="14">
        <f>SQRT(H187^2+I187^2+J187^2+K187^2+L187^2)</f>
        <v>2.2999999999999998</v>
      </c>
      <c r="O187" s="14"/>
    </row>
    <row r="188" spans="1:15" x14ac:dyDescent="0.25">
      <c r="A188" s="203"/>
      <c r="C188" s="9"/>
      <c r="D188" s="9"/>
      <c r="E188" s="9" t="s">
        <v>875</v>
      </c>
      <c r="H188" s="9">
        <v>2.2999999999999998</v>
      </c>
      <c r="I188" s="9">
        <v>0</v>
      </c>
      <c r="J188" s="9">
        <v>0</v>
      </c>
      <c r="K188" s="9">
        <v>1.1000000000000001</v>
      </c>
      <c r="L188" s="9">
        <v>0</v>
      </c>
      <c r="M188" s="14">
        <f t="shared" ref="M188:M189" si="22">SQRT(H188^2+I188^2+J188^2+K188^2+L188^2)</f>
        <v>2.5495097567963922</v>
      </c>
      <c r="O188" s="14"/>
    </row>
    <row r="189" spans="1:15" x14ac:dyDescent="0.25">
      <c r="A189" s="203"/>
      <c r="C189" s="9"/>
      <c r="D189" s="9"/>
      <c r="E189" s="9" t="s">
        <v>813</v>
      </c>
      <c r="H189" s="9">
        <v>2.2999999999999998</v>
      </c>
      <c r="I189" s="9">
        <v>0</v>
      </c>
      <c r="J189" s="9">
        <v>0</v>
      </c>
      <c r="K189" s="9">
        <v>1.1000000000000001</v>
      </c>
      <c r="L189" s="9">
        <v>0</v>
      </c>
      <c r="M189" s="14">
        <f t="shared" si="22"/>
        <v>2.5495097567963922</v>
      </c>
      <c r="O189" s="14"/>
    </row>
    <row r="190" spans="1:15" x14ac:dyDescent="0.25">
      <c r="A190" s="203"/>
      <c r="B190" s="2" t="s">
        <v>361</v>
      </c>
      <c r="C190" s="9"/>
      <c r="D190" s="9"/>
      <c r="E190" s="31" t="s">
        <v>362</v>
      </c>
      <c r="F190" s="31">
        <v>104</v>
      </c>
      <c r="G190" s="32">
        <f>SUM(G191,G195,G199)</f>
        <v>103666.73583236894</v>
      </c>
      <c r="H190" s="31"/>
      <c r="I190" s="31"/>
      <c r="J190" s="31"/>
      <c r="K190" s="31"/>
      <c r="L190" s="31"/>
      <c r="M190" s="43">
        <f>N190/G190*100</f>
        <v>3.1083556025855779</v>
      </c>
      <c r="N190" s="7">
        <f>SQRT(N191^2+N195^2+N199^2)</f>
        <v>3222.3307912630307</v>
      </c>
      <c r="O190" s="43">
        <v>3.1</v>
      </c>
    </row>
    <row r="191" spans="1:15" x14ac:dyDescent="0.25">
      <c r="A191" s="203"/>
      <c r="C191" s="9"/>
      <c r="D191" s="9"/>
      <c r="E191" s="9" t="s">
        <v>876</v>
      </c>
      <c r="G191" s="18">
        <v>70392.849170145957</v>
      </c>
      <c r="M191" s="14">
        <f>SQRT(M192^2+M193^2+M194^2)</f>
        <v>4.2766809560686196</v>
      </c>
      <c r="N191" s="7">
        <f>G191*M191/100</f>
        <v>3010.4775748937395</v>
      </c>
      <c r="O191" s="14"/>
    </row>
    <row r="192" spans="1:15" x14ac:dyDescent="0.25">
      <c r="A192" s="203"/>
      <c r="E192" s="9" t="s">
        <v>877</v>
      </c>
      <c r="H192" s="9">
        <v>2.2999999999999998</v>
      </c>
      <c r="I192" s="9">
        <v>0</v>
      </c>
      <c r="J192" s="9">
        <v>0</v>
      </c>
      <c r="K192" s="9">
        <v>0</v>
      </c>
      <c r="L192" s="9">
        <v>0</v>
      </c>
      <c r="M192" s="14">
        <f>SQRT(H192^2+I192^2+J192^2+K192^2+L192^2)</f>
        <v>2.2999999999999998</v>
      </c>
      <c r="O192" s="14"/>
    </row>
    <row r="193" spans="1:15" x14ac:dyDescent="0.25">
      <c r="A193" s="203"/>
      <c r="C193" s="9"/>
      <c r="D193" s="9"/>
      <c r="E193" s="9" t="s">
        <v>869</v>
      </c>
      <c r="H193" s="9">
        <v>2.2999999999999998</v>
      </c>
      <c r="I193" s="9">
        <v>0</v>
      </c>
      <c r="J193" s="9">
        <v>0</v>
      </c>
      <c r="K193" s="9">
        <v>1.1000000000000001</v>
      </c>
      <c r="L193" s="9">
        <v>0</v>
      </c>
      <c r="M193" s="14">
        <f t="shared" ref="M193:M194" si="23">SQRT(H193^2+I193^2+J193^2+K193^2+L193^2)</f>
        <v>2.5495097567963922</v>
      </c>
      <c r="O193" s="14"/>
    </row>
    <row r="194" spans="1:15" x14ac:dyDescent="0.25">
      <c r="A194" s="203"/>
      <c r="C194" s="9"/>
      <c r="D194" s="9"/>
      <c r="E194" s="9" t="s">
        <v>813</v>
      </c>
      <c r="H194" s="9">
        <v>2.2999999999999998</v>
      </c>
      <c r="I194" s="9">
        <v>0</v>
      </c>
      <c r="J194" s="9">
        <v>0</v>
      </c>
      <c r="K194" s="9">
        <v>1.1000000000000001</v>
      </c>
      <c r="L194" s="9">
        <v>0</v>
      </c>
      <c r="M194" s="14">
        <f t="shared" si="23"/>
        <v>2.5495097567963922</v>
      </c>
      <c r="O194" s="14"/>
    </row>
    <row r="195" spans="1:15" x14ac:dyDescent="0.25">
      <c r="A195" s="203"/>
      <c r="C195" s="9"/>
      <c r="D195" s="9"/>
      <c r="E195" s="9" t="s">
        <v>878</v>
      </c>
      <c r="G195" s="18">
        <v>7461.6797098483394</v>
      </c>
      <c r="M195" s="14">
        <f>SQRT(M196^2+M197^2+M198^2)</f>
        <v>4.2766809560686196</v>
      </c>
      <c r="N195" s="7">
        <f>G195*M195/100</f>
        <v>319.11223515392015</v>
      </c>
      <c r="O195" s="14"/>
    </row>
    <row r="196" spans="1:15" x14ac:dyDescent="0.25">
      <c r="A196" s="203"/>
      <c r="C196" s="9"/>
      <c r="D196" s="9"/>
      <c r="E196" s="9" t="s">
        <v>879</v>
      </c>
      <c r="H196" s="9">
        <v>2.2999999999999998</v>
      </c>
      <c r="I196" s="9">
        <v>0</v>
      </c>
      <c r="J196" s="9">
        <v>0</v>
      </c>
      <c r="K196" s="9">
        <v>0</v>
      </c>
      <c r="L196" s="9">
        <v>0</v>
      </c>
      <c r="M196" s="14">
        <f>SQRT(H196^2+I196^2+J196^2+K196^2+L196^2)</f>
        <v>2.2999999999999998</v>
      </c>
      <c r="O196" s="14"/>
    </row>
    <row r="197" spans="1:15" x14ac:dyDescent="0.25">
      <c r="A197" s="203"/>
      <c r="C197" s="9"/>
      <c r="D197" s="9"/>
      <c r="E197" s="9" t="s">
        <v>872</v>
      </c>
      <c r="H197" s="9">
        <v>2.2999999999999998</v>
      </c>
      <c r="I197" s="9">
        <v>0</v>
      </c>
      <c r="J197" s="9">
        <v>0</v>
      </c>
      <c r="K197" s="9">
        <v>1.1000000000000001</v>
      </c>
      <c r="L197" s="9">
        <v>0</v>
      </c>
      <c r="M197" s="14">
        <f t="shared" ref="M197:M198" si="24">SQRT(H197^2+I197^2+J197^2+K197^2+L197^2)</f>
        <v>2.5495097567963922</v>
      </c>
      <c r="O197" s="14"/>
    </row>
    <row r="198" spans="1:15" x14ac:dyDescent="0.25">
      <c r="A198" s="203"/>
      <c r="C198" s="9"/>
      <c r="D198" s="9"/>
      <c r="E198" s="9" t="s">
        <v>813</v>
      </c>
      <c r="H198" s="9">
        <v>2.2999999999999998</v>
      </c>
      <c r="I198" s="9">
        <v>0</v>
      </c>
      <c r="J198" s="9">
        <v>0</v>
      </c>
      <c r="K198" s="9">
        <v>1.1000000000000001</v>
      </c>
      <c r="L198" s="9">
        <v>0</v>
      </c>
      <c r="M198" s="14">
        <f t="shared" si="24"/>
        <v>2.5495097567963922</v>
      </c>
      <c r="O198" s="14"/>
    </row>
    <row r="199" spans="1:15" x14ac:dyDescent="0.25">
      <c r="A199" s="203"/>
      <c r="C199" s="9"/>
      <c r="D199" s="9"/>
      <c r="E199" s="9" t="s">
        <v>880</v>
      </c>
      <c r="G199" s="18">
        <v>25812.206952374647</v>
      </c>
      <c r="M199" s="14">
        <f>SQRT(M200^2+M201^2+M202^2)</f>
        <v>4.2766809560686196</v>
      </c>
      <c r="N199" s="7">
        <f>G199*M199/100</f>
        <v>1103.9057390732266</v>
      </c>
      <c r="O199" s="14"/>
    </row>
    <row r="200" spans="1:15" x14ac:dyDescent="0.25">
      <c r="A200" s="203"/>
      <c r="C200" s="9"/>
      <c r="D200" s="9"/>
      <c r="E200" s="9" t="s">
        <v>881</v>
      </c>
      <c r="H200" s="9">
        <v>2.2999999999999998</v>
      </c>
      <c r="I200" s="9">
        <v>0</v>
      </c>
      <c r="J200" s="9">
        <v>0</v>
      </c>
      <c r="K200" s="9">
        <v>0</v>
      </c>
      <c r="L200" s="9">
        <v>0</v>
      </c>
      <c r="M200" s="14">
        <f>SQRT(H200^2+I200^2+J200^2+K200^2+L200^2)</f>
        <v>2.2999999999999998</v>
      </c>
      <c r="O200" s="14"/>
    </row>
    <row r="201" spans="1:15" x14ac:dyDescent="0.25">
      <c r="A201" s="203"/>
      <c r="C201" s="9"/>
      <c r="D201" s="9"/>
      <c r="E201" s="9" t="s">
        <v>875</v>
      </c>
      <c r="H201" s="9">
        <v>2.2999999999999998</v>
      </c>
      <c r="I201" s="9">
        <v>0</v>
      </c>
      <c r="J201" s="9">
        <v>0</v>
      </c>
      <c r="K201" s="9">
        <v>1.1000000000000001</v>
      </c>
      <c r="L201" s="9">
        <v>0</v>
      </c>
      <c r="M201" s="14">
        <f t="shared" ref="M201:M202" si="25">SQRT(H201^2+I201^2+J201^2+K201^2+L201^2)</f>
        <v>2.5495097567963922</v>
      </c>
      <c r="O201" s="14"/>
    </row>
    <row r="202" spans="1:15" x14ac:dyDescent="0.25">
      <c r="A202" s="203"/>
      <c r="C202" s="9"/>
      <c r="D202" s="9"/>
      <c r="E202" s="9" t="s">
        <v>813</v>
      </c>
      <c r="H202" s="9">
        <v>2.2999999999999998</v>
      </c>
      <c r="I202" s="9">
        <v>0</v>
      </c>
      <c r="J202" s="9">
        <v>0</v>
      </c>
      <c r="K202" s="9">
        <v>1.1000000000000001</v>
      </c>
      <c r="L202" s="9">
        <v>0</v>
      </c>
      <c r="M202" s="14">
        <f t="shared" si="25"/>
        <v>2.5495097567963922</v>
      </c>
      <c r="O202" s="14"/>
    </row>
    <row r="203" spans="1:15" x14ac:dyDescent="0.25">
      <c r="A203" s="203"/>
      <c r="B203" s="2" t="s">
        <v>364</v>
      </c>
      <c r="C203" s="9"/>
      <c r="D203" s="9"/>
      <c r="E203" s="46" t="s">
        <v>365</v>
      </c>
      <c r="F203" s="46">
        <v>83</v>
      </c>
      <c r="G203" s="47">
        <f>SUM(G204,G208,G212)</f>
        <v>82499.515050955713</v>
      </c>
      <c r="H203" s="46"/>
      <c r="I203" s="46"/>
      <c r="J203" s="46"/>
      <c r="K203" s="46"/>
      <c r="L203" s="46"/>
      <c r="M203" s="51">
        <f>N203/G203*100</f>
        <v>3.6391681633932222</v>
      </c>
      <c r="N203" s="7">
        <f>SQRT(N204^2+N208^2+N212^2)</f>
        <v>3002.2960866881799</v>
      </c>
      <c r="O203" s="51">
        <v>3.6</v>
      </c>
    </row>
    <row r="204" spans="1:15" x14ac:dyDescent="0.25">
      <c r="A204" s="203"/>
      <c r="C204" s="9"/>
      <c r="D204" s="9"/>
      <c r="E204" s="9" t="s">
        <v>882</v>
      </c>
      <c r="G204" s="18">
        <v>69306.721791724791</v>
      </c>
      <c r="M204" s="14">
        <f>SQRT(M205^2+M206^2+M207^2)</f>
        <v>4.2766809560686196</v>
      </c>
      <c r="N204" s="7">
        <f>G204*M204/100</f>
        <v>2964.027372142154</v>
      </c>
      <c r="O204" s="14"/>
    </row>
    <row r="205" spans="1:15" x14ac:dyDescent="0.25">
      <c r="A205" s="203"/>
      <c r="E205" s="9" t="s">
        <v>883</v>
      </c>
      <c r="H205" s="9">
        <v>2.2999999999999998</v>
      </c>
      <c r="I205" s="9">
        <v>0</v>
      </c>
      <c r="J205" s="9">
        <v>0</v>
      </c>
      <c r="K205" s="9">
        <v>0</v>
      </c>
      <c r="L205" s="9">
        <v>0</v>
      </c>
      <c r="M205" s="14">
        <f>SQRT(H205^2+I205^2+J205^2+K205^2+L205^2)</f>
        <v>2.2999999999999998</v>
      </c>
      <c r="O205" s="14"/>
    </row>
    <row r="206" spans="1:15" x14ac:dyDescent="0.25">
      <c r="A206" s="203"/>
      <c r="C206" s="9"/>
      <c r="D206" s="9"/>
      <c r="E206" s="9" t="s">
        <v>869</v>
      </c>
      <c r="H206" s="9">
        <v>2.2999999999999998</v>
      </c>
      <c r="I206" s="9">
        <v>0</v>
      </c>
      <c r="J206" s="9">
        <v>0</v>
      </c>
      <c r="K206" s="9">
        <v>1.1000000000000001</v>
      </c>
      <c r="L206" s="9">
        <v>0</v>
      </c>
      <c r="M206" s="14">
        <f t="shared" ref="M206:M207" si="26">SQRT(H206^2+I206^2+J206^2+K206^2+L206^2)</f>
        <v>2.5495097567963922</v>
      </c>
      <c r="O206" s="14"/>
    </row>
    <row r="207" spans="1:15" x14ac:dyDescent="0.25">
      <c r="A207" s="203"/>
      <c r="C207" s="9"/>
      <c r="D207" s="9"/>
      <c r="E207" s="9" t="s">
        <v>813</v>
      </c>
      <c r="H207" s="9">
        <v>2.2999999999999998</v>
      </c>
      <c r="I207" s="9">
        <v>0</v>
      </c>
      <c r="J207" s="9">
        <v>0</v>
      </c>
      <c r="K207" s="9">
        <v>1.1000000000000001</v>
      </c>
      <c r="L207" s="9">
        <v>0</v>
      </c>
      <c r="M207" s="14">
        <f t="shared" si="26"/>
        <v>2.5495097567963922</v>
      </c>
      <c r="O207" s="14"/>
    </row>
    <row r="208" spans="1:15" x14ac:dyDescent="0.25">
      <c r="A208" s="203"/>
      <c r="C208" s="9"/>
      <c r="D208" s="9"/>
      <c r="E208" s="9" t="s">
        <v>884</v>
      </c>
      <c r="G208" s="18">
        <v>2248.3927846656138</v>
      </c>
      <c r="M208" s="14">
        <f>SQRT(M209^2+M210^2+M211^2)</f>
        <v>4.2766809560686196</v>
      </c>
      <c r="N208" s="7">
        <f>G208*M208/100</f>
        <v>96.156586039415231</v>
      </c>
      <c r="O208" s="14"/>
    </row>
    <row r="209" spans="1:15" x14ac:dyDescent="0.25">
      <c r="A209" s="203"/>
      <c r="C209" s="9"/>
      <c r="D209" s="9"/>
      <c r="E209" s="9" t="s">
        <v>885</v>
      </c>
      <c r="H209" s="9">
        <v>2.2999999999999998</v>
      </c>
      <c r="I209" s="9">
        <v>0</v>
      </c>
      <c r="J209" s="9">
        <v>0</v>
      </c>
      <c r="K209" s="9">
        <v>0</v>
      </c>
      <c r="L209" s="9">
        <v>0</v>
      </c>
      <c r="M209" s="14">
        <f>SQRT(H209^2+I209^2+J209^2+K209^2+L209^2)</f>
        <v>2.2999999999999998</v>
      </c>
      <c r="O209" s="14"/>
    </row>
    <row r="210" spans="1:15" x14ac:dyDescent="0.25">
      <c r="A210" s="203"/>
      <c r="C210" s="9"/>
      <c r="D210" s="9"/>
      <c r="E210" s="9" t="s">
        <v>872</v>
      </c>
      <c r="H210" s="9">
        <v>2.2999999999999998</v>
      </c>
      <c r="I210" s="9">
        <v>0</v>
      </c>
      <c r="J210" s="9">
        <v>0</v>
      </c>
      <c r="K210" s="9">
        <v>1.1000000000000001</v>
      </c>
      <c r="L210" s="9">
        <v>0</v>
      </c>
      <c r="M210" s="14">
        <f t="shared" ref="M210:M211" si="27">SQRT(H210^2+I210^2+J210^2+K210^2+L210^2)</f>
        <v>2.5495097567963922</v>
      </c>
      <c r="O210" s="14"/>
    </row>
    <row r="211" spans="1:15" x14ac:dyDescent="0.25">
      <c r="A211" s="203"/>
      <c r="C211" s="9"/>
      <c r="D211" s="9"/>
      <c r="E211" s="9" t="s">
        <v>813</v>
      </c>
      <c r="H211" s="9">
        <v>2.2999999999999998</v>
      </c>
      <c r="I211" s="9">
        <v>0</v>
      </c>
      <c r="J211" s="9">
        <v>0</v>
      </c>
      <c r="K211" s="9">
        <v>1.1000000000000001</v>
      </c>
      <c r="L211" s="9">
        <v>0</v>
      </c>
      <c r="M211" s="14">
        <f t="shared" si="27"/>
        <v>2.5495097567963922</v>
      </c>
      <c r="O211" s="14"/>
    </row>
    <row r="212" spans="1:15" x14ac:dyDescent="0.25">
      <c r="A212" s="203"/>
      <c r="C212" s="9"/>
      <c r="D212" s="9"/>
      <c r="E212" s="9" t="s">
        <v>886</v>
      </c>
      <c r="G212" s="18">
        <v>10944.400474565304</v>
      </c>
      <c r="M212" s="14">
        <f>SQRT(M213^2+M214^2+M215^2)</f>
        <v>4.2766809560686196</v>
      </c>
      <c r="N212" s="7">
        <f>G212*M212/100</f>
        <v>468.057090851618</v>
      </c>
      <c r="O212" s="14"/>
    </row>
    <row r="213" spans="1:15" x14ac:dyDescent="0.25">
      <c r="A213" s="203"/>
      <c r="C213" s="9"/>
      <c r="D213" s="9"/>
      <c r="E213" s="9" t="s">
        <v>887</v>
      </c>
      <c r="H213" s="9">
        <v>2.2999999999999998</v>
      </c>
      <c r="I213" s="9">
        <v>0</v>
      </c>
      <c r="J213" s="9">
        <v>0</v>
      </c>
      <c r="K213" s="9">
        <v>0</v>
      </c>
      <c r="L213" s="9">
        <v>0</v>
      </c>
      <c r="M213" s="14">
        <f>SQRT(H213^2+I213^2+J213^2+K213^2+L213^2)</f>
        <v>2.2999999999999998</v>
      </c>
      <c r="O213" s="14"/>
    </row>
    <row r="214" spans="1:15" x14ac:dyDescent="0.25">
      <c r="A214" s="203"/>
      <c r="C214" s="9"/>
      <c r="D214" s="9"/>
      <c r="E214" s="9" t="s">
        <v>875</v>
      </c>
      <c r="H214" s="9">
        <v>2.2999999999999998</v>
      </c>
      <c r="I214" s="9">
        <v>0</v>
      </c>
      <c r="J214" s="9">
        <v>0</v>
      </c>
      <c r="K214" s="9">
        <v>1.1000000000000001</v>
      </c>
      <c r="L214" s="9">
        <v>0</v>
      </c>
      <c r="M214" s="14">
        <f t="shared" ref="M214:M215" si="28">SQRT(H214^2+I214^2+J214^2+K214^2+L214^2)</f>
        <v>2.5495097567963922</v>
      </c>
      <c r="O214" s="14"/>
    </row>
    <row r="215" spans="1:15" x14ac:dyDescent="0.25">
      <c r="A215" s="203"/>
      <c r="C215" s="9"/>
      <c r="D215" s="9"/>
      <c r="E215" s="9" t="s">
        <v>813</v>
      </c>
      <c r="H215" s="9">
        <v>2.2999999999999998</v>
      </c>
      <c r="I215" s="9">
        <v>0</v>
      </c>
      <c r="J215" s="9">
        <v>0</v>
      </c>
      <c r="K215" s="9">
        <v>1.1000000000000001</v>
      </c>
      <c r="L215" s="9">
        <v>0</v>
      </c>
      <c r="M215" s="14">
        <f t="shared" si="28"/>
        <v>2.5495097567963922</v>
      </c>
      <c r="O215" s="14"/>
    </row>
    <row r="216" spans="1:15" x14ac:dyDescent="0.25">
      <c r="A216" s="203"/>
      <c r="B216" s="2" t="s">
        <v>367</v>
      </c>
      <c r="C216" s="9"/>
      <c r="D216" s="9"/>
      <c r="E216" s="28" t="s">
        <v>368</v>
      </c>
      <c r="F216" s="28">
        <v>12</v>
      </c>
      <c r="G216" s="29">
        <f>SUM(G217,G221,G225)</f>
        <v>11500.709443769761</v>
      </c>
      <c r="H216" s="28"/>
      <c r="I216" s="28"/>
      <c r="J216" s="28"/>
      <c r="K216" s="28"/>
      <c r="L216" s="28"/>
      <c r="M216" s="55">
        <f>N216/G216*100</f>
        <v>2.9462582225923186</v>
      </c>
      <c r="N216" s="7">
        <f>SQRT(N217^2+N221^2+N225^2)</f>
        <v>338.84059764351792</v>
      </c>
      <c r="O216" s="55">
        <v>2.9</v>
      </c>
    </row>
    <row r="217" spans="1:15" x14ac:dyDescent="0.25">
      <c r="A217" s="203"/>
      <c r="C217" s="9"/>
      <c r="D217" s="9"/>
      <c r="E217" s="9" t="s">
        <v>888</v>
      </c>
      <c r="G217" s="18">
        <v>6914.8471558307747</v>
      </c>
      <c r="M217" s="14">
        <f>SQRT(M218^2+M219^2+M220^2)</f>
        <v>4.2766809560686196</v>
      </c>
      <c r="N217" s="7">
        <f>G217*M217/100</f>
        <v>295.72595145466732</v>
      </c>
      <c r="O217" s="14"/>
    </row>
    <row r="218" spans="1:15" x14ac:dyDescent="0.25">
      <c r="A218" s="203"/>
      <c r="E218" s="9" t="s">
        <v>889</v>
      </c>
      <c r="H218" s="9">
        <v>2.2999999999999998</v>
      </c>
      <c r="I218" s="9">
        <v>0</v>
      </c>
      <c r="J218" s="9">
        <v>0</v>
      </c>
      <c r="K218" s="9">
        <v>0</v>
      </c>
      <c r="L218" s="9">
        <v>0</v>
      </c>
      <c r="M218" s="14">
        <f>SQRT(H218^2+I218^2+J218^2+K218^2+L218^2)</f>
        <v>2.2999999999999998</v>
      </c>
      <c r="O218" s="14"/>
    </row>
    <row r="219" spans="1:15" x14ac:dyDescent="0.25">
      <c r="A219" s="203"/>
      <c r="C219" s="9"/>
      <c r="D219" s="9"/>
      <c r="E219" s="9" t="s">
        <v>869</v>
      </c>
      <c r="H219" s="9">
        <v>2.2999999999999998</v>
      </c>
      <c r="I219" s="9">
        <v>0</v>
      </c>
      <c r="J219" s="9">
        <v>0</v>
      </c>
      <c r="K219" s="9">
        <v>1.1000000000000001</v>
      </c>
      <c r="L219" s="9">
        <v>0</v>
      </c>
      <c r="M219" s="14">
        <f t="shared" ref="M219:M220" si="29">SQRT(H219^2+I219^2+J219^2+K219^2+L219^2)</f>
        <v>2.5495097567963922</v>
      </c>
      <c r="O219" s="14"/>
    </row>
    <row r="220" spans="1:15" x14ac:dyDescent="0.25">
      <c r="A220" s="203"/>
      <c r="C220" s="9"/>
      <c r="D220" s="9"/>
      <c r="E220" s="9" t="s">
        <v>813</v>
      </c>
      <c r="H220" s="9">
        <v>2.2999999999999998</v>
      </c>
      <c r="I220" s="9">
        <v>0</v>
      </c>
      <c r="J220" s="9">
        <v>0</v>
      </c>
      <c r="K220" s="9">
        <v>1.1000000000000001</v>
      </c>
      <c r="L220" s="9">
        <v>0</v>
      </c>
      <c r="M220" s="14">
        <f t="shared" si="29"/>
        <v>2.5495097567963922</v>
      </c>
      <c r="O220" s="14"/>
    </row>
    <row r="221" spans="1:15" x14ac:dyDescent="0.25">
      <c r="A221" s="203"/>
      <c r="C221" s="9"/>
      <c r="D221" s="9"/>
      <c r="E221" s="9" t="s">
        <v>890</v>
      </c>
      <c r="G221" s="18">
        <v>802.38725867013375</v>
      </c>
      <c r="M221" s="14">
        <f>SQRT(M222^2+M223^2+M224^2)</f>
        <v>4.2766809560686196</v>
      </c>
      <c r="N221" s="7">
        <f>G221*M221/100</f>
        <v>34.315543085466665</v>
      </c>
      <c r="O221" s="14"/>
    </row>
    <row r="222" spans="1:15" x14ac:dyDescent="0.25">
      <c r="A222" s="203"/>
      <c r="C222" s="9"/>
      <c r="D222" s="9"/>
      <c r="E222" s="9" t="s">
        <v>891</v>
      </c>
      <c r="H222" s="9">
        <v>2.2999999999999998</v>
      </c>
      <c r="I222" s="9">
        <v>0</v>
      </c>
      <c r="J222" s="9">
        <v>0</v>
      </c>
      <c r="K222" s="9">
        <v>0</v>
      </c>
      <c r="L222" s="9">
        <v>0</v>
      </c>
      <c r="M222" s="14">
        <f>SQRT(H222^2+I222^2+J222^2+K222^2+L222^2)</f>
        <v>2.2999999999999998</v>
      </c>
      <c r="O222" s="14"/>
    </row>
    <row r="223" spans="1:15" x14ac:dyDescent="0.25">
      <c r="A223" s="203"/>
      <c r="C223" s="9"/>
      <c r="D223" s="9"/>
      <c r="E223" s="9" t="s">
        <v>872</v>
      </c>
      <c r="H223" s="9">
        <v>2.2999999999999998</v>
      </c>
      <c r="I223" s="9">
        <v>0</v>
      </c>
      <c r="J223" s="9">
        <v>0</v>
      </c>
      <c r="K223" s="9">
        <v>1.1000000000000001</v>
      </c>
      <c r="L223" s="9">
        <v>0</v>
      </c>
      <c r="M223" s="14">
        <f t="shared" ref="M223:M224" si="30">SQRT(H223^2+I223^2+J223^2+K223^2+L223^2)</f>
        <v>2.5495097567963922</v>
      </c>
      <c r="O223" s="14"/>
    </row>
    <row r="224" spans="1:15" x14ac:dyDescent="0.25">
      <c r="A224" s="203"/>
      <c r="C224" s="9"/>
      <c r="D224" s="9"/>
      <c r="E224" s="9" t="s">
        <v>813</v>
      </c>
      <c r="H224" s="9">
        <v>2.2999999999999998</v>
      </c>
      <c r="I224" s="9">
        <v>0</v>
      </c>
      <c r="J224" s="9">
        <v>0</v>
      </c>
      <c r="K224" s="9">
        <v>1.1000000000000001</v>
      </c>
      <c r="L224" s="9">
        <v>0</v>
      </c>
      <c r="M224" s="14">
        <f t="shared" si="30"/>
        <v>2.5495097567963922</v>
      </c>
      <c r="O224" s="14"/>
    </row>
    <row r="225" spans="1:16" x14ac:dyDescent="0.25">
      <c r="A225" s="203"/>
      <c r="C225" s="9"/>
      <c r="D225" s="9"/>
      <c r="E225" s="9" t="s">
        <v>892</v>
      </c>
      <c r="G225" s="18">
        <v>3783.4750292688527</v>
      </c>
      <c r="M225" s="14">
        <f>SQRT(M226^2+M227^2+M228^2)</f>
        <v>4.2766809560686196</v>
      </c>
      <c r="N225" s="7">
        <f>G225*M225/100</f>
        <v>161.80715605435265</v>
      </c>
      <c r="O225" s="14"/>
    </row>
    <row r="226" spans="1:16" x14ac:dyDescent="0.25">
      <c r="A226" s="203"/>
      <c r="C226" s="9"/>
      <c r="D226" s="9"/>
      <c r="E226" s="9" t="s">
        <v>893</v>
      </c>
      <c r="H226" s="9">
        <v>2.2999999999999998</v>
      </c>
      <c r="I226" s="9">
        <v>0</v>
      </c>
      <c r="J226" s="9">
        <v>0</v>
      </c>
      <c r="K226" s="9">
        <v>0</v>
      </c>
      <c r="L226" s="9">
        <v>0</v>
      </c>
      <c r="M226" s="14">
        <f>SQRT(H226^2+I226^2+J226^2+K226^2+L226^2)</f>
        <v>2.2999999999999998</v>
      </c>
      <c r="O226" s="14"/>
    </row>
    <row r="227" spans="1:16" x14ac:dyDescent="0.25">
      <c r="A227" s="203"/>
      <c r="C227" s="9"/>
      <c r="D227" s="9"/>
      <c r="E227" s="9" t="s">
        <v>875</v>
      </c>
      <c r="H227" s="9">
        <v>2.2999999999999998</v>
      </c>
      <c r="I227" s="9">
        <v>0</v>
      </c>
      <c r="J227" s="9">
        <v>0</v>
      </c>
      <c r="K227" s="9">
        <v>1.1000000000000001</v>
      </c>
      <c r="L227" s="9">
        <v>0</v>
      </c>
      <c r="M227" s="14">
        <f t="shared" ref="M227:M228" si="31">SQRT(H227^2+I227^2+J227^2+K227^2+L227^2)</f>
        <v>2.5495097567963922</v>
      </c>
      <c r="O227" s="14"/>
    </row>
    <row r="228" spans="1:16" x14ac:dyDescent="0.25">
      <c r="A228" s="203"/>
      <c r="C228" s="9"/>
      <c r="D228" s="9"/>
      <c r="E228" s="9" t="s">
        <v>813</v>
      </c>
      <c r="H228" s="9">
        <v>2.2999999999999998</v>
      </c>
      <c r="I228" s="9">
        <v>0</v>
      </c>
      <c r="J228" s="9">
        <v>0</v>
      </c>
      <c r="K228" s="9">
        <v>1.1000000000000001</v>
      </c>
      <c r="L228" s="9">
        <v>0</v>
      </c>
      <c r="M228" s="14">
        <f t="shared" si="31"/>
        <v>2.5495097567963922</v>
      </c>
      <c r="O228" s="14"/>
    </row>
    <row r="229" spans="1:16" x14ac:dyDescent="0.25">
      <c r="A229" s="203"/>
      <c r="B229" s="87" t="s">
        <v>204</v>
      </c>
      <c r="C229" s="9">
        <f>SUM(F229,F245,F261,F277)</f>
        <v>472</v>
      </c>
      <c r="D229" s="18">
        <f>SUM(G229,G245,G261,G277)/1000</f>
        <v>482.14070686923947</v>
      </c>
      <c r="E229" s="34" t="s">
        <v>205</v>
      </c>
      <c r="F229" s="34">
        <v>353</v>
      </c>
      <c r="G229" s="35">
        <v>362911.71052120888</v>
      </c>
      <c r="H229" s="34"/>
      <c r="I229" s="34"/>
      <c r="J229" s="34"/>
      <c r="K229" s="34"/>
      <c r="L229" s="34"/>
      <c r="M229" s="40">
        <f>N229/G229*100</f>
        <v>7.133487000519521</v>
      </c>
      <c r="N229" s="7">
        <f>SQRT(N230^2+N235^2+N240^2)</f>
        <v>25888.259693393469</v>
      </c>
      <c r="O229" s="40">
        <v>7</v>
      </c>
    </row>
    <row r="230" spans="1:16" x14ac:dyDescent="0.25">
      <c r="A230" s="203"/>
      <c r="C230" s="9"/>
      <c r="D230" s="9"/>
      <c r="E230" s="9" t="s">
        <v>894</v>
      </c>
      <c r="G230" s="18">
        <f>174667.786269966*P230</f>
        <v>110612.15621022407</v>
      </c>
      <c r="M230" s="14">
        <f>SQRT(M231^2+M232^2+M233^2+M234^2)</f>
        <v>11.212938954618455</v>
      </c>
      <c r="N230" s="7">
        <f>G230*M230/100</f>
        <v>12402.873552239631</v>
      </c>
      <c r="O230" s="14"/>
      <c r="P230" s="22">
        <v>0.6332716442587889</v>
      </c>
    </row>
    <row r="231" spans="1:16" x14ac:dyDescent="0.25">
      <c r="A231" s="203"/>
      <c r="C231" s="9"/>
      <c r="D231" s="9"/>
      <c r="E231" s="9" t="s">
        <v>895</v>
      </c>
      <c r="H231" s="9">
        <v>6.8</v>
      </c>
      <c r="I231" s="9">
        <v>0</v>
      </c>
      <c r="J231" s="9">
        <v>0</v>
      </c>
      <c r="K231" s="9">
        <v>0</v>
      </c>
      <c r="L231" s="9">
        <v>0</v>
      </c>
      <c r="M231" s="14">
        <f>SQRT(H231^2+I231^2+J231^2+K231^2+L231^2)</f>
        <v>6.8</v>
      </c>
      <c r="O231" s="14"/>
    </row>
    <row r="232" spans="1:16" x14ac:dyDescent="0.25">
      <c r="A232" s="203"/>
      <c r="C232" s="9"/>
      <c r="D232" s="9"/>
      <c r="E232" s="9" t="s">
        <v>896</v>
      </c>
      <c r="H232" s="9">
        <v>6.8</v>
      </c>
      <c r="I232" s="9">
        <v>0</v>
      </c>
      <c r="J232" s="9">
        <v>0</v>
      </c>
      <c r="K232" s="9">
        <v>0</v>
      </c>
      <c r="L232" s="9">
        <v>0</v>
      </c>
      <c r="M232" s="14">
        <f t="shared" ref="M232:M233" si="32">SQRT(H232^2+I232^2+J232^2+K232^2+L232^2)</f>
        <v>6.8</v>
      </c>
      <c r="O232" s="14"/>
    </row>
    <row r="233" spans="1:16" x14ac:dyDescent="0.25">
      <c r="A233" s="203"/>
      <c r="C233" s="9"/>
      <c r="D233" s="9"/>
      <c r="E233" s="9" t="s">
        <v>813</v>
      </c>
      <c r="H233" s="9">
        <v>2.2999999999999998</v>
      </c>
      <c r="I233" s="9">
        <v>0</v>
      </c>
      <c r="J233" s="9">
        <v>0</v>
      </c>
      <c r="K233" s="9">
        <v>1.1000000000000001</v>
      </c>
      <c r="L233" s="9">
        <v>0</v>
      </c>
      <c r="M233" s="14">
        <f t="shared" si="32"/>
        <v>2.5495097567963922</v>
      </c>
      <c r="O233" s="14"/>
    </row>
    <row r="234" spans="1:16" x14ac:dyDescent="0.25">
      <c r="A234" s="203"/>
      <c r="C234" s="9"/>
      <c r="D234" s="9"/>
      <c r="E234" s="9" t="s">
        <v>897</v>
      </c>
      <c r="H234" s="9">
        <v>2.2999999999999998</v>
      </c>
      <c r="I234" s="9">
        <v>0</v>
      </c>
      <c r="J234" s="9">
        <v>4.5</v>
      </c>
      <c r="K234" s="9">
        <v>1.1000000000000001</v>
      </c>
      <c r="L234" s="9">
        <v>0</v>
      </c>
      <c r="M234" s="14">
        <f>SQRT(H234^2+I234^2+J234^2+K234^2+L234^2)</f>
        <v>5.1720402163943007</v>
      </c>
      <c r="O234" s="14"/>
    </row>
    <row r="235" spans="1:16" x14ac:dyDescent="0.25">
      <c r="A235" s="203"/>
      <c r="C235" s="9"/>
      <c r="D235" s="9"/>
      <c r="E235" s="9" t="s">
        <v>898</v>
      </c>
      <c r="G235" s="18">
        <f>272102.019732754*P230</f>
        <v>172314.49344229852</v>
      </c>
      <c r="M235" s="14">
        <f>SQRT(M236^2+M237^2+M238^2+M239^2)</f>
        <v>11.212938954618455</v>
      </c>
      <c r="N235" s="7">
        <f>G235*M235/100</f>
        <v>19321.518959644953</v>
      </c>
      <c r="O235" s="14"/>
    </row>
    <row r="236" spans="1:16" x14ac:dyDescent="0.25">
      <c r="A236" s="203"/>
      <c r="C236" s="9"/>
      <c r="D236" s="9"/>
      <c r="E236" s="9" t="s">
        <v>895</v>
      </c>
      <c r="H236" s="9">
        <v>6.8</v>
      </c>
      <c r="I236" s="9">
        <v>0</v>
      </c>
      <c r="J236" s="9">
        <v>0</v>
      </c>
      <c r="K236" s="9">
        <v>0</v>
      </c>
      <c r="L236" s="9">
        <v>0</v>
      </c>
      <c r="M236" s="14">
        <f>SQRT(H236^2+I236^2+J236^2+K236^2+L236^2)</f>
        <v>6.8</v>
      </c>
      <c r="O236" s="14"/>
    </row>
    <row r="237" spans="1:16" x14ac:dyDescent="0.25">
      <c r="A237" s="203"/>
      <c r="C237" s="9"/>
      <c r="D237" s="9"/>
      <c r="E237" s="9" t="s">
        <v>899</v>
      </c>
      <c r="H237" s="9">
        <v>6.8</v>
      </c>
      <c r="I237" s="9">
        <v>0</v>
      </c>
      <c r="J237" s="9">
        <v>0</v>
      </c>
      <c r="K237" s="9">
        <v>0</v>
      </c>
      <c r="L237" s="9">
        <v>0</v>
      </c>
      <c r="M237" s="14">
        <f t="shared" ref="M237:M238" si="33">SQRT(H237^2+I237^2+J237^2+K237^2+L237^2)</f>
        <v>6.8</v>
      </c>
      <c r="O237" s="14"/>
    </row>
    <row r="238" spans="1:16" x14ac:dyDescent="0.25">
      <c r="A238" s="203"/>
      <c r="C238" s="9"/>
      <c r="D238" s="9"/>
      <c r="E238" s="9" t="s">
        <v>813</v>
      </c>
      <c r="H238" s="9">
        <v>2.2999999999999998</v>
      </c>
      <c r="I238" s="9">
        <v>0</v>
      </c>
      <c r="J238" s="9">
        <v>0</v>
      </c>
      <c r="K238" s="9">
        <v>1.1000000000000001</v>
      </c>
      <c r="L238" s="9">
        <v>0</v>
      </c>
      <c r="M238" s="14">
        <f t="shared" si="33"/>
        <v>2.5495097567963922</v>
      </c>
      <c r="O238" s="14"/>
    </row>
    <row r="239" spans="1:16" x14ac:dyDescent="0.25">
      <c r="A239" s="203"/>
      <c r="C239" s="9"/>
      <c r="D239" s="9"/>
      <c r="E239" s="9" t="s">
        <v>897</v>
      </c>
      <c r="H239" s="9">
        <v>2.2999999999999998</v>
      </c>
      <c r="I239" s="9">
        <v>0</v>
      </c>
      <c r="J239" s="9">
        <v>4.5</v>
      </c>
      <c r="K239" s="9">
        <v>1.1000000000000001</v>
      </c>
      <c r="L239" s="9">
        <v>0</v>
      </c>
      <c r="M239" s="14">
        <f>SQRT(H239^2+I239^2+J239^2+K239^2+L239^2)</f>
        <v>5.1720402163943007</v>
      </c>
      <c r="O239" s="14"/>
    </row>
    <row r="240" spans="1:16" x14ac:dyDescent="0.25">
      <c r="A240" s="203"/>
      <c r="C240" s="9"/>
      <c r="D240" s="9"/>
      <c r="E240" s="9" t="s">
        <v>900</v>
      </c>
      <c r="G240" s="18">
        <f>168435.58851*P230</f>
        <v>106665.48208742448</v>
      </c>
      <c r="M240" s="14">
        <f>SQRT(M241^2+M242^2+M243^2+M244^2)</f>
        <v>11.212938954618455</v>
      </c>
      <c r="N240" s="7">
        <f>G240*M240/100</f>
        <v>11960.335392112389</v>
      </c>
      <c r="O240" s="14"/>
    </row>
    <row r="241" spans="1:16" x14ac:dyDescent="0.25">
      <c r="A241" s="203"/>
      <c r="C241" s="9"/>
      <c r="D241" s="9"/>
      <c r="E241" s="9" t="s">
        <v>895</v>
      </c>
      <c r="H241" s="9">
        <v>6.8</v>
      </c>
      <c r="I241" s="9">
        <v>0</v>
      </c>
      <c r="J241" s="9">
        <v>0</v>
      </c>
      <c r="K241" s="9">
        <v>0</v>
      </c>
      <c r="L241" s="9">
        <v>0</v>
      </c>
      <c r="M241" s="14">
        <f>SQRT(H241^2+I241^2+J241^2+K241^2+L241^2)</f>
        <v>6.8</v>
      </c>
      <c r="O241" s="14"/>
    </row>
    <row r="242" spans="1:16" x14ac:dyDescent="0.25">
      <c r="A242" s="203"/>
      <c r="C242" s="9"/>
      <c r="D242" s="9"/>
      <c r="E242" s="9" t="s">
        <v>901</v>
      </c>
      <c r="H242" s="9">
        <v>6.8</v>
      </c>
      <c r="I242" s="9">
        <v>0</v>
      </c>
      <c r="J242" s="9">
        <v>0</v>
      </c>
      <c r="K242" s="9">
        <v>0</v>
      </c>
      <c r="L242" s="9">
        <v>0</v>
      </c>
      <c r="M242" s="14">
        <f t="shared" ref="M242:M243" si="34">SQRT(H242^2+I242^2+J242^2+K242^2+L242^2)</f>
        <v>6.8</v>
      </c>
      <c r="O242" s="14"/>
    </row>
    <row r="243" spans="1:16" x14ac:dyDescent="0.25">
      <c r="A243" s="203"/>
      <c r="C243" s="9"/>
      <c r="D243" s="9"/>
      <c r="E243" s="9" t="s">
        <v>813</v>
      </c>
      <c r="H243" s="9">
        <v>2.2999999999999998</v>
      </c>
      <c r="I243" s="9">
        <v>0</v>
      </c>
      <c r="J243" s="9">
        <v>0</v>
      </c>
      <c r="K243" s="9">
        <v>1.1000000000000001</v>
      </c>
      <c r="L243" s="9">
        <v>0</v>
      </c>
      <c r="M243" s="14">
        <f t="shared" si="34"/>
        <v>2.5495097567963922</v>
      </c>
      <c r="O243" s="14"/>
    </row>
    <row r="244" spans="1:16" x14ac:dyDescent="0.25">
      <c r="A244" s="203"/>
      <c r="C244" s="9"/>
      <c r="D244" s="9"/>
      <c r="E244" s="9" t="s">
        <v>897</v>
      </c>
      <c r="H244" s="9">
        <v>2.2999999999999998</v>
      </c>
      <c r="I244" s="9">
        <v>0</v>
      </c>
      <c r="J244" s="9">
        <v>4.5</v>
      </c>
      <c r="K244" s="9">
        <v>1.1000000000000001</v>
      </c>
      <c r="L244" s="9">
        <v>0</v>
      </c>
      <c r="M244" s="14">
        <f>SQRT(H244^2+I244^2+J244^2+K244^2+L244^2)</f>
        <v>5.1720402163943007</v>
      </c>
      <c r="O244" s="14"/>
    </row>
    <row r="245" spans="1:16" x14ac:dyDescent="0.25">
      <c r="A245" s="203"/>
      <c r="B245" s="87" t="s">
        <v>207</v>
      </c>
      <c r="C245" s="9"/>
      <c r="D245" s="9"/>
      <c r="E245" s="31" t="s">
        <v>208</v>
      </c>
      <c r="F245" s="31">
        <v>68</v>
      </c>
      <c r="G245" s="32">
        <v>68062.544058136365</v>
      </c>
      <c r="H245" s="31"/>
      <c r="I245" s="31"/>
      <c r="J245" s="31"/>
      <c r="K245" s="31"/>
      <c r="L245" s="31"/>
      <c r="M245" s="43">
        <f>N245/G245*100</f>
        <v>6.7063505182488683</v>
      </c>
      <c r="N245" s="7">
        <f>SQRT(N246^2+N251^2+N256^2)</f>
        <v>4564.5127761761923</v>
      </c>
      <c r="O245" s="43">
        <v>6.6</v>
      </c>
    </row>
    <row r="246" spans="1:16" x14ac:dyDescent="0.25">
      <c r="A246" s="203"/>
      <c r="C246" s="9"/>
      <c r="D246" s="9"/>
      <c r="E246" s="9" t="s">
        <v>902</v>
      </c>
      <c r="G246" s="18">
        <f>31403.5335802149*P246</f>
        <v>19886.96734587878</v>
      </c>
      <c r="M246" s="14">
        <f>SQRT(M247^2+M248^2+M249^2+M250^2)</f>
        <v>11.212938954618455</v>
      </c>
      <c r="N246" s="7">
        <f>G246*M246/100</f>
        <v>2229.9135084182935</v>
      </c>
      <c r="O246" s="14"/>
      <c r="P246" s="22">
        <v>0.6332716442587889</v>
      </c>
    </row>
    <row r="247" spans="1:16" x14ac:dyDescent="0.25">
      <c r="A247" s="203"/>
      <c r="C247" s="9"/>
      <c r="D247" s="9"/>
      <c r="E247" s="9" t="s">
        <v>895</v>
      </c>
      <c r="H247" s="9">
        <v>6.8</v>
      </c>
      <c r="I247" s="9">
        <v>0</v>
      </c>
      <c r="J247" s="9">
        <v>0</v>
      </c>
      <c r="K247" s="9">
        <v>0</v>
      </c>
      <c r="L247" s="9">
        <v>0</v>
      </c>
      <c r="M247" s="14">
        <f>SQRT(H247^2+I247^2+J247^2+K247^2+L247^2)</f>
        <v>6.8</v>
      </c>
      <c r="O247" s="14"/>
    </row>
    <row r="248" spans="1:16" x14ac:dyDescent="0.25">
      <c r="A248" s="203"/>
      <c r="C248" s="9"/>
      <c r="D248" s="9"/>
      <c r="E248" s="9" t="s">
        <v>896</v>
      </c>
      <c r="H248" s="9">
        <v>6.8</v>
      </c>
      <c r="I248" s="9">
        <v>0</v>
      </c>
      <c r="J248" s="9">
        <v>0</v>
      </c>
      <c r="K248" s="9">
        <v>0</v>
      </c>
      <c r="L248" s="9">
        <v>0</v>
      </c>
      <c r="M248" s="14">
        <f t="shared" ref="M248:M249" si="35">SQRT(H248^2+I248^2+J248^2+K248^2+L248^2)</f>
        <v>6.8</v>
      </c>
      <c r="O248" s="14"/>
    </row>
    <row r="249" spans="1:16" x14ac:dyDescent="0.25">
      <c r="A249" s="203"/>
      <c r="C249" s="9"/>
      <c r="D249" s="9"/>
      <c r="E249" s="9" t="s">
        <v>813</v>
      </c>
      <c r="H249" s="9">
        <v>2.2999999999999998</v>
      </c>
      <c r="I249" s="9">
        <v>0</v>
      </c>
      <c r="J249" s="9">
        <v>0</v>
      </c>
      <c r="K249" s="9">
        <v>1.1000000000000001</v>
      </c>
      <c r="L249" s="9">
        <v>0</v>
      </c>
      <c r="M249" s="14">
        <f t="shared" si="35"/>
        <v>2.5495097567963922</v>
      </c>
      <c r="O249" s="14"/>
    </row>
    <row r="250" spans="1:16" x14ac:dyDescent="0.25">
      <c r="A250" s="203"/>
      <c r="C250" s="9"/>
      <c r="D250" s="9"/>
      <c r="E250" s="9" t="s">
        <v>903</v>
      </c>
      <c r="H250" s="9">
        <v>2.2999999999999998</v>
      </c>
      <c r="I250" s="9">
        <v>0</v>
      </c>
      <c r="J250" s="9">
        <v>4.5</v>
      </c>
      <c r="K250" s="9">
        <v>1.1000000000000001</v>
      </c>
      <c r="L250" s="9">
        <v>0</v>
      </c>
      <c r="M250" s="14">
        <f>SQRT(H250^2+I250^2+J250^2+K250^2+L250^2)</f>
        <v>5.1720402163943007</v>
      </c>
      <c r="O250" s="14"/>
    </row>
    <row r="251" spans="1:16" x14ac:dyDescent="0.25">
      <c r="A251" s="203"/>
      <c r="C251" s="9"/>
      <c r="D251" s="9"/>
      <c r="E251" s="9" t="s">
        <v>904</v>
      </c>
      <c r="G251" s="18">
        <f>38877.3079650057*P246</f>
        <v>24619.896739354466</v>
      </c>
      <c r="M251" s="14">
        <f>SQRT(M252^2+M253^2+M254^2+M255^2)</f>
        <v>11.212938954618455</v>
      </c>
      <c r="N251" s="7">
        <f>G251*M251/100</f>
        <v>2760.6139920739161</v>
      </c>
      <c r="O251" s="14"/>
    </row>
    <row r="252" spans="1:16" x14ac:dyDescent="0.25">
      <c r="A252" s="203"/>
      <c r="C252" s="9"/>
      <c r="D252" s="9"/>
      <c r="E252" s="9" t="s">
        <v>895</v>
      </c>
      <c r="H252" s="9">
        <v>6.8</v>
      </c>
      <c r="I252" s="9">
        <v>0</v>
      </c>
      <c r="J252" s="9">
        <v>0</v>
      </c>
      <c r="K252" s="9">
        <v>0</v>
      </c>
      <c r="L252" s="9">
        <v>0</v>
      </c>
      <c r="M252" s="14">
        <f>SQRT(H252^2+I252^2+J252^2+K252^2+L252^2)</f>
        <v>6.8</v>
      </c>
      <c r="O252" s="14"/>
    </row>
    <row r="253" spans="1:16" x14ac:dyDescent="0.25">
      <c r="A253" s="203"/>
      <c r="C253" s="9"/>
      <c r="D253" s="9"/>
      <c r="E253" s="9" t="s">
        <v>899</v>
      </c>
      <c r="H253" s="9">
        <v>6.8</v>
      </c>
      <c r="I253" s="9">
        <v>0</v>
      </c>
      <c r="J253" s="9">
        <v>0</v>
      </c>
      <c r="K253" s="9">
        <v>0</v>
      </c>
      <c r="L253" s="9">
        <v>0</v>
      </c>
      <c r="M253" s="14">
        <f t="shared" ref="M253:M254" si="36">SQRT(H253^2+I253^2+J253^2+K253^2+L253^2)</f>
        <v>6.8</v>
      </c>
      <c r="O253" s="14"/>
    </row>
    <row r="254" spans="1:16" x14ac:dyDescent="0.25">
      <c r="A254" s="203"/>
      <c r="C254" s="9"/>
      <c r="D254" s="9"/>
      <c r="E254" s="9" t="s">
        <v>813</v>
      </c>
      <c r="H254" s="9">
        <v>2.2999999999999998</v>
      </c>
      <c r="I254" s="9">
        <v>0</v>
      </c>
      <c r="J254" s="9">
        <v>0</v>
      </c>
      <c r="K254" s="9">
        <v>1.1000000000000001</v>
      </c>
      <c r="L254" s="9">
        <v>0</v>
      </c>
      <c r="M254" s="14">
        <f t="shared" si="36"/>
        <v>2.5495097567963922</v>
      </c>
      <c r="O254" s="14"/>
    </row>
    <row r="255" spans="1:16" x14ac:dyDescent="0.25">
      <c r="A255" s="203"/>
      <c r="C255" s="9"/>
      <c r="D255" s="9"/>
      <c r="E255" s="9" t="s">
        <v>903</v>
      </c>
      <c r="H255" s="9">
        <v>2.2999999999999998</v>
      </c>
      <c r="I255" s="9">
        <v>0</v>
      </c>
      <c r="J255" s="9">
        <v>4.5</v>
      </c>
      <c r="K255" s="9">
        <v>1.1000000000000001</v>
      </c>
      <c r="L255" s="9">
        <v>0</v>
      </c>
      <c r="M255" s="14">
        <f>SQRT(H255^2+I255^2+J255^2+K255^2+L255^2)</f>
        <v>5.1720402163943007</v>
      </c>
      <c r="O255" s="14"/>
    </row>
    <row r="256" spans="1:16" x14ac:dyDescent="0.25">
      <c r="A256" s="203"/>
      <c r="C256" s="9"/>
      <c r="D256" s="9"/>
      <c r="E256" s="9" t="s">
        <v>905</v>
      </c>
      <c r="G256" s="18">
        <f>40428.5021028*P246</f>
        <v>25602.224001560058</v>
      </c>
      <c r="M256" s="14">
        <f>SQRT(M257^2+M258^2+M259^2+M260^2)</f>
        <v>11.212938954618455</v>
      </c>
      <c r="N256" s="7">
        <f>G256*M256/100</f>
        <v>2870.7617483196036</v>
      </c>
      <c r="O256" s="14"/>
    </row>
    <row r="257" spans="1:16" x14ac:dyDescent="0.25">
      <c r="A257" s="203"/>
      <c r="C257" s="9"/>
      <c r="D257" s="9"/>
      <c r="E257" s="9" t="s">
        <v>895</v>
      </c>
      <c r="H257" s="9">
        <v>6.8</v>
      </c>
      <c r="I257" s="9">
        <v>0</v>
      </c>
      <c r="J257" s="9">
        <v>0</v>
      </c>
      <c r="K257" s="9">
        <v>0</v>
      </c>
      <c r="L257" s="9">
        <v>0</v>
      </c>
      <c r="M257" s="14">
        <f>SQRT(H257^2+I257^2+J257^2+K257^2+L257^2)</f>
        <v>6.8</v>
      </c>
      <c r="O257" s="14"/>
    </row>
    <row r="258" spans="1:16" x14ac:dyDescent="0.25">
      <c r="A258" s="203"/>
      <c r="C258" s="9"/>
      <c r="D258" s="9"/>
      <c r="E258" s="9" t="s">
        <v>901</v>
      </c>
      <c r="H258" s="9">
        <v>6.8</v>
      </c>
      <c r="I258" s="9">
        <v>0</v>
      </c>
      <c r="J258" s="9">
        <v>0</v>
      </c>
      <c r="K258" s="9">
        <v>0</v>
      </c>
      <c r="L258" s="9">
        <v>0</v>
      </c>
      <c r="M258" s="14">
        <f t="shared" ref="M258:M259" si="37">SQRT(H258^2+I258^2+J258^2+K258^2+L258^2)</f>
        <v>6.8</v>
      </c>
      <c r="O258" s="14"/>
    </row>
    <row r="259" spans="1:16" x14ac:dyDescent="0.25">
      <c r="A259" s="203"/>
      <c r="C259" s="9"/>
      <c r="D259" s="9"/>
      <c r="E259" s="9" t="s">
        <v>813</v>
      </c>
      <c r="H259" s="9">
        <v>2.2999999999999998</v>
      </c>
      <c r="I259" s="9">
        <v>0</v>
      </c>
      <c r="J259" s="9">
        <v>0</v>
      </c>
      <c r="K259" s="9">
        <v>1.1000000000000001</v>
      </c>
      <c r="L259" s="9">
        <v>0</v>
      </c>
      <c r="M259" s="14">
        <f t="shared" si="37"/>
        <v>2.5495097567963922</v>
      </c>
      <c r="O259" s="14"/>
    </row>
    <row r="260" spans="1:16" x14ac:dyDescent="0.25">
      <c r="A260" s="203"/>
      <c r="C260" s="9"/>
      <c r="D260" s="9"/>
      <c r="E260" s="9" t="s">
        <v>903</v>
      </c>
      <c r="H260" s="9">
        <v>2.2999999999999998</v>
      </c>
      <c r="I260" s="9">
        <v>0</v>
      </c>
      <c r="J260" s="9">
        <v>4.5</v>
      </c>
      <c r="K260" s="9">
        <v>1.1000000000000001</v>
      </c>
      <c r="L260" s="9">
        <v>0</v>
      </c>
      <c r="M260" s="14">
        <f>SQRT(H260^2+I260^2+J260^2+K260^2+L260^2)</f>
        <v>5.1720402163943007</v>
      </c>
      <c r="O260" s="14"/>
    </row>
    <row r="261" spans="1:16" x14ac:dyDescent="0.25">
      <c r="A261" s="203"/>
      <c r="B261" s="87" t="s">
        <v>209</v>
      </c>
      <c r="C261" s="9"/>
      <c r="D261" s="9"/>
      <c r="E261" s="46" t="s">
        <v>210</v>
      </c>
      <c r="F261" s="46">
        <v>43</v>
      </c>
      <c r="G261" s="47">
        <v>43112.794085335183</v>
      </c>
      <c r="H261" s="46"/>
      <c r="I261" s="46"/>
      <c r="J261" s="46"/>
      <c r="K261" s="46"/>
      <c r="L261" s="46"/>
      <c r="M261" s="51">
        <f>N261/G261*100</f>
        <v>6.1340955809130664</v>
      </c>
      <c r="N261" s="7">
        <f>SQRT(N262^2+N267^2+N272^2)</f>
        <v>2644.5799967966955</v>
      </c>
      <c r="O261" s="51">
        <v>6</v>
      </c>
    </row>
    <row r="262" spans="1:16" x14ac:dyDescent="0.25">
      <c r="A262" s="203"/>
      <c r="C262" s="9"/>
      <c r="D262" s="9"/>
      <c r="E262" s="9" t="s">
        <v>906</v>
      </c>
      <c r="G262" s="18">
        <f>30918.992351912*P262</f>
        <v>19580.121125520229</v>
      </c>
      <c r="M262" s="14">
        <f>SQRT(M263^2+M264^2+M265^2+M266^2)</f>
        <v>11.212938954618455</v>
      </c>
      <c r="N262" s="7">
        <f>G262*M262/100</f>
        <v>2195.5070290449353</v>
      </c>
      <c r="O262" s="14"/>
      <c r="P262" s="22">
        <v>0.6332716442587889</v>
      </c>
    </row>
    <row r="263" spans="1:16" x14ac:dyDescent="0.25">
      <c r="A263" s="203"/>
      <c r="C263" s="9"/>
      <c r="D263" s="9"/>
      <c r="E263" s="9" t="s">
        <v>895</v>
      </c>
      <c r="H263" s="9">
        <v>6.8</v>
      </c>
      <c r="I263" s="9">
        <v>0</v>
      </c>
      <c r="J263" s="9">
        <v>0</v>
      </c>
      <c r="K263" s="9">
        <v>0</v>
      </c>
      <c r="L263" s="9">
        <v>0</v>
      </c>
      <c r="M263" s="14">
        <f>SQRT(H263^2+I263^2+J263^2+K263^2+L263^2)</f>
        <v>6.8</v>
      </c>
      <c r="O263" s="14"/>
    </row>
    <row r="264" spans="1:16" x14ac:dyDescent="0.25">
      <c r="A264" s="203"/>
      <c r="C264" s="9"/>
      <c r="D264" s="9"/>
      <c r="E264" s="9" t="s">
        <v>896</v>
      </c>
      <c r="H264" s="9">
        <v>6.8</v>
      </c>
      <c r="I264" s="9">
        <v>0</v>
      </c>
      <c r="J264" s="9">
        <v>0</v>
      </c>
      <c r="K264" s="9">
        <v>0</v>
      </c>
      <c r="L264" s="9">
        <v>0</v>
      </c>
      <c r="M264" s="14">
        <f t="shared" ref="M264:M265" si="38">SQRT(H264^2+I264^2+J264^2+K264^2+L264^2)</f>
        <v>6.8</v>
      </c>
      <c r="O264" s="14"/>
    </row>
    <row r="265" spans="1:16" x14ac:dyDescent="0.25">
      <c r="A265" s="203"/>
      <c r="C265" s="9"/>
      <c r="D265" s="9"/>
      <c r="E265" s="9" t="s">
        <v>813</v>
      </c>
      <c r="H265" s="9">
        <v>2.2999999999999998</v>
      </c>
      <c r="I265" s="9">
        <v>0</v>
      </c>
      <c r="J265" s="9">
        <v>0</v>
      </c>
      <c r="K265" s="9">
        <v>1.1000000000000001</v>
      </c>
      <c r="L265" s="9">
        <v>0</v>
      </c>
      <c r="M265" s="14">
        <f t="shared" si="38"/>
        <v>2.5495097567963922</v>
      </c>
      <c r="O265" s="14"/>
    </row>
    <row r="266" spans="1:16" x14ac:dyDescent="0.25">
      <c r="A266" s="203"/>
      <c r="C266" s="9"/>
      <c r="D266" s="9"/>
      <c r="E266" s="9" t="s">
        <v>907</v>
      </c>
      <c r="H266" s="9">
        <v>2.2999999999999998</v>
      </c>
      <c r="I266" s="9">
        <v>0</v>
      </c>
      <c r="J266" s="9">
        <v>4.5</v>
      </c>
      <c r="K266" s="9">
        <v>1.1000000000000001</v>
      </c>
      <c r="L266" s="9">
        <v>0</v>
      </c>
      <c r="M266" s="14">
        <f>SQRT(H266^2+I266^2+J266^2+K266^2+L266^2)</f>
        <v>5.1720402163943007</v>
      </c>
      <c r="O266" s="14"/>
    </row>
    <row r="267" spans="1:16" x14ac:dyDescent="0.25">
      <c r="A267" s="203"/>
      <c r="C267" s="9"/>
      <c r="D267" s="9"/>
      <c r="E267" s="9" t="s">
        <v>908</v>
      </c>
      <c r="G267" s="18">
        <f>11714.716004276*P262</f>
        <v>7418.5974660526126</v>
      </c>
      <c r="M267" s="14">
        <f>SQRT(M268^2+M269^2+M270^2+M271^2)</f>
        <v>11.212938954618455</v>
      </c>
      <c r="N267" s="7">
        <f>G267*M267/100</f>
        <v>831.84280515735099</v>
      </c>
      <c r="O267" s="14"/>
    </row>
    <row r="268" spans="1:16" x14ac:dyDescent="0.25">
      <c r="A268" s="203"/>
      <c r="C268" s="9"/>
      <c r="D268" s="9"/>
      <c r="E268" s="9" t="s">
        <v>895</v>
      </c>
      <c r="H268" s="9">
        <v>6.8</v>
      </c>
      <c r="I268" s="9">
        <v>0</v>
      </c>
      <c r="J268" s="9">
        <v>0</v>
      </c>
      <c r="K268" s="9">
        <v>0</v>
      </c>
      <c r="L268" s="9">
        <v>0</v>
      </c>
      <c r="M268" s="14">
        <f>SQRT(H268^2+I268^2+J268^2+K268^2+L268^2)</f>
        <v>6.8</v>
      </c>
      <c r="O268" s="14"/>
    </row>
    <row r="269" spans="1:16" x14ac:dyDescent="0.25">
      <c r="A269" s="203"/>
      <c r="C269" s="9"/>
      <c r="D269" s="9"/>
      <c r="E269" s="9" t="s">
        <v>899</v>
      </c>
      <c r="H269" s="9">
        <v>6.8</v>
      </c>
      <c r="I269" s="9">
        <v>0</v>
      </c>
      <c r="J269" s="9">
        <v>0</v>
      </c>
      <c r="K269" s="9">
        <v>0</v>
      </c>
      <c r="L269" s="9">
        <v>0</v>
      </c>
      <c r="M269" s="14">
        <f t="shared" ref="M269:M270" si="39">SQRT(H269^2+I269^2+J269^2+K269^2+L269^2)</f>
        <v>6.8</v>
      </c>
      <c r="O269" s="14"/>
    </row>
    <row r="270" spans="1:16" x14ac:dyDescent="0.25">
      <c r="A270" s="203"/>
      <c r="C270" s="9"/>
      <c r="D270" s="9"/>
      <c r="E270" s="9" t="s">
        <v>813</v>
      </c>
      <c r="H270" s="9">
        <v>2.2999999999999998</v>
      </c>
      <c r="I270" s="9">
        <v>0</v>
      </c>
      <c r="J270" s="9">
        <v>0</v>
      </c>
      <c r="K270" s="9">
        <v>1.1000000000000001</v>
      </c>
      <c r="L270" s="9">
        <v>0</v>
      </c>
      <c r="M270" s="14">
        <f t="shared" si="39"/>
        <v>2.5495097567963922</v>
      </c>
      <c r="O270" s="14"/>
    </row>
    <row r="271" spans="1:16" x14ac:dyDescent="0.25">
      <c r="A271" s="203"/>
      <c r="C271" s="9"/>
      <c r="D271" s="9"/>
      <c r="E271" s="9" t="s">
        <v>907</v>
      </c>
      <c r="H271" s="9">
        <v>2.2999999999999998</v>
      </c>
      <c r="I271" s="9">
        <v>0</v>
      </c>
      <c r="J271" s="9">
        <v>4.5</v>
      </c>
      <c r="K271" s="9">
        <v>1.1000000000000001</v>
      </c>
      <c r="L271" s="9">
        <v>0</v>
      </c>
      <c r="M271" s="14">
        <f>SQRT(H271^2+I271^2+J271^2+K271^2+L271^2)</f>
        <v>5.1720402163943007</v>
      </c>
      <c r="O271" s="14"/>
    </row>
    <row r="272" spans="1:16" x14ac:dyDescent="0.25">
      <c r="A272" s="203"/>
      <c r="C272" s="9"/>
      <c r="D272" s="9"/>
      <c r="E272" s="9" t="s">
        <v>909</v>
      </c>
      <c r="G272" s="18">
        <f>17141.72362*P262</f>
        <v>10855.36750226712</v>
      </c>
      <c r="M272" s="14">
        <f>SQRT(M273^2+M274^2+M275^2+M276^2)</f>
        <v>11.212938954618455</v>
      </c>
      <c r="N272" s="7">
        <f>G272*M272/100</f>
        <v>1217.2057313287023</v>
      </c>
      <c r="O272" s="14"/>
    </row>
    <row r="273" spans="1:16" x14ac:dyDescent="0.25">
      <c r="A273" s="203"/>
      <c r="C273" s="9"/>
      <c r="D273" s="9"/>
      <c r="E273" s="9" t="s">
        <v>895</v>
      </c>
      <c r="H273" s="9">
        <v>6.8</v>
      </c>
      <c r="I273" s="9">
        <v>0</v>
      </c>
      <c r="J273" s="9">
        <v>0</v>
      </c>
      <c r="K273" s="9">
        <v>0</v>
      </c>
      <c r="L273" s="9">
        <v>0</v>
      </c>
      <c r="M273" s="14">
        <f>SQRT(H273^2+I273^2+J273^2+K273^2+L273^2)</f>
        <v>6.8</v>
      </c>
      <c r="O273" s="14"/>
    </row>
    <row r="274" spans="1:16" x14ac:dyDescent="0.25">
      <c r="A274" s="203"/>
      <c r="C274" s="9"/>
      <c r="D274" s="9"/>
      <c r="E274" s="9" t="s">
        <v>901</v>
      </c>
      <c r="H274" s="9">
        <v>6.8</v>
      </c>
      <c r="I274" s="9">
        <v>0</v>
      </c>
      <c r="J274" s="9">
        <v>0</v>
      </c>
      <c r="K274" s="9">
        <v>0</v>
      </c>
      <c r="L274" s="9">
        <v>0</v>
      </c>
      <c r="M274" s="14">
        <f t="shared" ref="M274:M275" si="40">SQRT(H274^2+I274^2+J274^2+K274^2+L274^2)</f>
        <v>6.8</v>
      </c>
      <c r="O274" s="14"/>
    </row>
    <row r="275" spans="1:16" x14ac:dyDescent="0.25">
      <c r="A275" s="203"/>
      <c r="C275" s="9"/>
      <c r="D275" s="9"/>
      <c r="E275" s="9" t="s">
        <v>813</v>
      </c>
      <c r="H275" s="9">
        <v>2.2999999999999998</v>
      </c>
      <c r="I275" s="9">
        <v>0</v>
      </c>
      <c r="J275" s="9">
        <v>0</v>
      </c>
      <c r="K275" s="9">
        <v>1.1000000000000001</v>
      </c>
      <c r="L275" s="9">
        <v>0</v>
      </c>
      <c r="M275" s="14">
        <f t="shared" si="40"/>
        <v>2.5495097567963922</v>
      </c>
      <c r="O275" s="14"/>
    </row>
    <row r="276" spans="1:16" x14ac:dyDescent="0.25">
      <c r="A276" s="203"/>
      <c r="C276" s="9"/>
      <c r="D276" s="9"/>
      <c r="E276" s="9" t="s">
        <v>907</v>
      </c>
      <c r="H276" s="9">
        <v>2.2999999999999998</v>
      </c>
      <c r="I276" s="9">
        <v>0</v>
      </c>
      <c r="J276" s="9">
        <v>4.5</v>
      </c>
      <c r="K276" s="9">
        <v>1.1000000000000001</v>
      </c>
      <c r="L276" s="9">
        <v>0</v>
      </c>
      <c r="M276" s="14">
        <f>SQRT(H276^2+I276^2+J276^2+K276^2+L276^2)</f>
        <v>5.1720402163943007</v>
      </c>
      <c r="O276" s="14"/>
    </row>
    <row r="277" spans="1:16" x14ac:dyDescent="0.25">
      <c r="A277" s="203"/>
      <c r="B277" s="87" t="s">
        <v>211</v>
      </c>
      <c r="C277" s="9"/>
      <c r="D277" s="9"/>
      <c r="E277" s="28" t="s">
        <v>910</v>
      </c>
      <c r="F277" s="28">
        <v>8</v>
      </c>
      <c r="G277" s="29">
        <v>8053.658204559044</v>
      </c>
      <c r="H277" s="28"/>
      <c r="I277" s="28"/>
      <c r="J277" s="28"/>
      <c r="K277" s="28"/>
      <c r="L277" s="28"/>
      <c r="M277" s="55">
        <f>N277/G277*100</f>
        <v>6.9486068637875151</v>
      </c>
      <c r="N277" s="7">
        <f>SQRT(N278^2+N283^2+N288^2)</f>
        <v>559.61704678797605</v>
      </c>
      <c r="O277" s="55">
        <v>6.8</v>
      </c>
    </row>
    <row r="278" spans="1:16" x14ac:dyDescent="0.25">
      <c r="A278" s="203"/>
      <c r="C278" s="9"/>
      <c r="D278" s="9"/>
      <c r="E278" s="9" t="s">
        <v>911</v>
      </c>
      <c r="G278" s="18">
        <f>3084.83940372*P278</f>
        <v>1953.5413214680664</v>
      </c>
      <c r="M278" s="14">
        <f>SQRT(M279^2+M280^2+M281^2+M282^2)</f>
        <v>11.212938954618455</v>
      </c>
      <c r="N278" s="7">
        <f>G278*M278/100</f>
        <v>219.04939582946096</v>
      </c>
      <c r="O278" s="14"/>
      <c r="P278" s="22">
        <v>0.6332716442587889</v>
      </c>
    </row>
    <row r="279" spans="1:16" x14ac:dyDescent="0.25">
      <c r="A279" s="203"/>
      <c r="C279" s="9"/>
      <c r="D279" s="9"/>
      <c r="E279" s="9" t="s">
        <v>895</v>
      </c>
      <c r="H279" s="9">
        <v>6.8</v>
      </c>
      <c r="I279" s="9">
        <v>0</v>
      </c>
      <c r="J279" s="9">
        <v>0</v>
      </c>
      <c r="K279" s="9">
        <v>0</v>
      </c>
      <c r="L279" s="9">
        <v>0</v>
      </c>
      <c r="M279" s="14">
        <f>SQRT(H279^2+I279^2+J279^2+K279^2+L279^2)</f>
        <v>6.8</v>
      </c>
      <c r="O279" s="14"/>
    </row>
    <row r="280" spans="1:16" x14ac:dyDescent="0.25">
      <c r="A280" s="203"/>
      <c r="C280" s="9"/>
      <c r="D280" s="9"/>
      <c r="E280" s="9" t="s">
        <v>896</v>
      </c>
      <c r="H280" s="9">
        <v>6.8</v>
      </c>
      <c r="I280" s="9">
        <v>0</v>
      </c>
      <c r="J280" s="9">
        <v>0</v>
      </c>
      <c r="K280" s="9">
        <v>0</v>
      </c>
      <c r="L280" s="9">
        <v>0</v>
      </c>
      <c r="M280" s="14">
        <f t="shared" ref="M280:M281" si="41">SQRT(H280^2+I280^2+J280^2+K280^2+L280^2)</f>
        <v>6.8</v>
      </c>
      <c r="O280" s="14"/>
    </row>
    <row r="281" spans="1:16" x14ac:dyDescent="0.25">
      <c r="A281" s="203"/>
      <c r="C281" s="9"/>
      <c r="D281" s="9"/>
      <c r="E281" s="9" t="s">
        <v>813</v>
      </c>
      <c r="H281" s="9">
        <v>2.2999999999999998</v>
      </c>
      <c r="I281" s="9">
        <v>0</v>
      </c>
      <c r="J281" s="9">
        <v>0</v>
      </c>
      <c r="K281" s="9">
        <v>1.1000000000000001</v>
      </c>
      <c r="L281" s="9">
        <v>0</v>
      </c>
      <c r="M281" s="14">
        <f t="shared" si="41"/>
        <v>2.5495097567963922</v>
      </c>
      <c r="O281" s="14"/>
    </row>
    <row r="282" spans="1:16" x14ac:dyDescent="0.25">
      <c r="A282" s="203"/>
      <c r="C282" s="9"/>
      <c r="D282" s="9"/>
      <c r="E282" s="9" t="s">
        <v>912</v>
      </c>
      <c r="H282" s="9">
        <v>2.2999999999999998</v>
      </c>
      <c r="I282" s="9">
        <v>0</v>
      </c>
      <c r="J282" s="9">
        <v>4.5</v>
      </c>
      <c r="K282" s="9">
        <v>1.1000000000000001</v>
      </c>
      <c r="L282" s="9">
        <v>0</v>
      </c>
      <c r="M282" s="14">
        <f>SQRT(H282^2+I282^2+J282^2+K282^2+L282^2)</f>
        <v>5.1720402163943007</v>
      </c>
      <c r="O282" s="14"/>
    </row>
    <row r="283" spans="1:16" x14ac:dyDescent="0.25">
      <c r="A283" s="203"/>
      <c r="C283" s="9"/>
      <c r="D283" s="9"/>
      <c r="E283" s="9" t="s">
        <v>913</v>
      </c>
      <c r="G283" s="18">
        <f>4180.648027728*P278</f>
        <v>2647.4858505865732</v>
      </c>
      <c r="M283" s="14">
        <f>SQRT(M284^2+M285^2+M286^2+M287^2)</f>
        <v>11.212938954618455</v>
      </c>
      <c r="N283" s="7">
        <f>G283*M283/100</f>
        <v>296.86097225843361</v>
      </c>
      <c r="O283" s="14"/>
    </row>
    <row r="284" spans="1:16" x14ac:dyDescent="0.25">
      <c r="A284" s="203"/>
      <c r="C284" s="9"/>
      <c r="D284" s="9"/>
      <c r="E284" s="9" t="s">
        <v>895</v>
      </c>
      <c r="H284" s="9">
        <v>6.8</v>
      </c>
      <c r="I284" s="9">
        <v>0</v>
      </c>
      <c r="J284" s="9">
        <v>0</v>
      </c>
      <c r="K284" s="9">
        <v>0</v>
      </c>
      <c r="L284" s="9">
        <v>0</v>
      </c>
      <c r="M284" s="14">
        <f>SQRT(H284^2+I284^2+J284^2+K284^2+L284^2)</f>
        <v>6.8</v>
      </c>
      <c r="O284" s="14"/>
    </row>
    <row r="285" spans="1:16" x14ac:dyDescent="0.25">
      <c r="A285" s="203"/>
      <c r="C285" s="9"/>
      <c r="D285" s="9"/>
      <c r="E285" s="9" t="s">
        <v>899</v>
      </c>
      <c r="H285" s="9">
        <v>6.8</v>
      </c>
      <c r="I285" s="9">
        <v>0</v>
      </c>
      <c r="J285" s="9">
        <v>0</v>
      </c>
      <c r="K285" s="9">
        <v>0</v>
      </c>
      <c r="L285" s="9">
        <v>0</v>
      </c>
      <c r="M285" s="14">
        <f t="shared" ref="M285:M286" si="42">SQRT(H285^2+I285^2+J285^2+K285^2+L285^2)</f>
        <v>6.8</v>
      </c>
      <c r="O285" s="14"/>
    </row>
    <row r="286" spans="1:16" x14ac:dyDescent="0.25">
      <c r="A286" s="203"/>
      <c r="C286" s="9"/>
      <c r="D286" s="9"/>
      <c r="E286" s="9" t="s">
        <v>813</v>
      </c>
      <c r="H286" s="9">
        <v>2.2999999999999998</v>
      </c>
      <c r="I286" s="9">
        <v>0</v>
      </c>
      <c r="J286" s="9">
        <v>0</v>
      </c>
      <c r="K286" s="9">
        <v>1.1000000000000001</v>
      </c>
      <c r="L286" s="9">
        <v>0</v>
      </c>
      <c r="M286" s="14">
        <f t="shared" si="42"/>
        <v>2.5495097567963922</v>
      </c>
      <c r="O286" s="14"/>
    </row>
    <row r="287" spans="1:16" x14ac:dyDescent="0.25">
      <c r="A287" s="203"/>
      <c r="C287" s="9"/>
      <c r="D287" s="9"/>
      <c r="E287" s="9" t="s">
        <v>912</v>
      </c>
      <c r="H287" s="9">
        <v>2.2999999999999998</v>
      </c>
      <c r="I287" s="9">
        <v>0</v>
      </c>
      <c r="J287" s="9">
        <v>4.5</v>
      </c>
      <c r="K287" s="9">
        <v>1.1000000000000001</v>
      </c>
      <c r="L287" s="9">
        <v>0</v>
      </c>
      <c r="M287" s="14">
        <f>SQRT(H287^2+I287^2+J287^2+K287^2+L287^2)</f>
        <v>5.1720402163943007</v>
      </c>
      <c r="O287" s="14"/>
    </row>
    <row r="288" spans="1:16" x14ac:dyDescent="0.25">
      <c r="A288" s="203"/>
      <c r="C288" s="9"/>
      <c r="D288" s="9"/>
      <c r="E288" s="9" t="s">
        <v>914</v>
      </c>
      <c r="G288" s="18">
        <f>5925.887254*P278</f>
        <v>3752.6963650327793</v>
      </c>
      <c r="M288" s="14">
        <f>SQRT(M289^2+M290^2+M291^2+M292^2)</f>
        <v>11.212938954618455</v>
      </c>
      <c r="N288" s="7">
        <f>G288*M288/100</f>
        <v>420.78755256331124</v>
      </c>
      <c r="O288" s="14"/>
    </row>
    <row r="289" spans="1:16" x14ac:dyDescent="0.25">
      <c r="A289" s="203"/>
      <c r="C289" s="9"/>
      <c r="D289" s="9"/>
      <c r="E289" s="9" t="s">
        <v>895</v>
      </c>
      <c r="H289" s="9">
        <v>6.8</v>
      </c>
      <c r="I289" s="9">
        <v>0</v>
      </c>
      <c r="J289" s="9">
        <v>0</v>
      </c>
      <c r="K289" s="9">
        <v>0</v>
      </c>
      <c r="L289" s="9">
        <v>0</v>
      </c>
      <c r="M289" s="14">
        <f>SQRT(H289^2+I289^2+J289^2+K289^2+L289^2)</f>
        <v>6.8</v>
      </c>
      <c r="O289" s="14"/>
    </row>
    <row r="290" spans="1:16" x14ac:dyDescent="0.25">
      <c r="A290" s="203"/>
      <c r="C290" s="9"/>
      <c r="D290" s="9"/>
      <c r="E290" s="9" t="s">
        <v>901</v>
      </c>
      <c r="H290" s="9">
        <v>6.8</v>
      </c>
      <c r="I290" s="9">
        <v>0</v>
      </c>
      <c r="J290" s="9">
        <v>0</v>
      </c>
      <c r="K290" s="9">
        <v>0</v>
      </c>
      <c r="L290" s="9">
        <v>0</v>
      </c>
      <c r="M290" s="14">
        <f t="shared" ref="M290:M291" si="43">SQRT(H290^2+I290^2+J290^2+K290^2+L290^2)</f>
        <v>6.8</v>
      </c>
      <c r="O290" s="14"/>
    </row>
    <row r="291" spans="1:16" x14ac:dyDescent="0.25">
      <c r="A291" s="203"/>
      <c r="C291" s="9"/>
      <c r="D291" s="9"/>
      <c r="E291" s="9" t="s">
        <v>813</v>
      </c>
      <c r="H291" s="9">
        <v>2.2999999999999998</v>
      </c>
      <c r="I291" s="9">
        <v>0</v>
      </c>
      <c r="J291" s="9">
        <v>0</v>
      </c>
      <c r="K291" s="9">
        <v>1.1000000000000001</v>
      </c>
      <c r="L291" s="9">
        <v>0</v>
      </c>
      <c r="M291" s="14">
        <f t="shared" si="43"/>
        <v>2.5495097567963922</v>
      </c>
      <c r="O291" s="14"/>
    </row>
    <row r="292" spans="1:16" x14ac:dyDescent="0.25">
      <c r="A292" s="203"/>
      <c r="C292" s="9"/>
      <c r="D292" s="9"/>
      <c r="E292" s="9" t="s">
        <v>912</v>
      </c>
      <c r="H292" s="9">
        <v>2.2999999999999998</v>
      </c>
      <c r="I292" s="9">
        <v>0</v>
      </c>
      <c r="J292" s="9">
        <v>4.5</v>
      </c>
      <c r="K292" s="9">
        <v>1.1000000000000001</v>
      </c>
      <c r="L292" s="9">
        <v>0</v>
      </c>
      <c r="M292" s="14">
        <f>SQRT(H292^2+I292^2+J292^2+K292^2+L292^2)</f>
        <v>5.1720402163943007</v>
      </c>
      <c r="O292" s="14"/>
    </row>
    <row r="293" spans="1:16" x14ac:dyDescent="0.25">
      <c r="A293" s="203"/>
      <c r="B293" s="87" t="s">
        <v>213</v>
      </c>
      <c r="C293" s="9">
        <f>SUM(F293,F309,F325,F341)</f>
        <v>279</v>
      </c>
      <c r="D293" s="18">
        <f>SUM(G293,G309,G325,G341)/1000</f>
        <v>279.20825173376221</v>
      </c>
      <c r="E293" s="34" t="s">
        <v>214</v>
      </c>
      <c r="F293" s="34">
        <v>210</v>
      </c>
      <c r="G293" s="35">
        <v>210162.59939200053</v>
      </c>
      <c r="H293" s="34"/>
      <c r="I293" s="34"/>
      <c r="J293" s="34"/>
      <c r="K293" s="34"/>
      <c r="L293" s="34"/>
      <c r="M293" s="40">
        <f>N293/G293*100</f>
        <v>7.1334870005195183</v>
      </c>
      <c r="N293" s="7">
        <f>SQRT(N294^2+N299^2+N304^2)</f>
        <v>14991.921707582271</v>
      </c>
      <c r="O293" s="40">
        <v>7.1</v>
      </c>
    </row>
    <row r="294" spans="1:16" x14ac:dyDescent="0.25">
      <c r="A294" s="203"/>
      <c r="C294" s="9"/>
      <c r="D294" s="9"/>
      <c r="E294" s="9" t="s">
        <v>894</v>
      </c>
      <c r="G294" s="18">
        <f>174667.786269966*P294</f>
        <v>64055.630059741896</v>
      </c>
      <c r="M294" s="14">
        <f>SQRT(M295^2+M296^2+M297^2+M298^2)</f>
        <v>11.212938954618455</v>
      </c>
      <c r="N294" s="7">
        <f>G294*M294/100</f>
        <v>7182.5186955950876</v>
      </c>
      <c r="O294" s="14"/>
      <c r="P294" s="23">
        <f>100%-63.3271644258789%</f>
        <v>0.36672835574121099</v>
      </c>
    </row>
    <row r="295" spans="1:16" x14ac:dyDescent="0.25">
      <c r="A295" s="203"/>
      <c r="C295" s="9"/>
      <c r="D295" s="9"/>
      <c r="E295" s="9" t="s">
        <v>895</v>
      </c>
      <c r="H295" s="9">
        <v>6.8</v>
      </c>
      <c r="I295" s="9">
        <v>0</v>
      </c>
      <c r="J295" s="9">
        <v>0</v>
      </c>
      <c r="K295" s="9">
        <v>0</v>
      </c>
      <c r="L295" s="9">
        <v>0</v>
      </c>
      <c r="M295" s="14">
        <f>SQRT(H295^2+I295^2+J295^2+K295^2+L295^2)</f>
        <v>6.8</v>
      </c>
      <c r="O295" s="14"/>
    </row>
    <row r="296" spans="1:16" x14ac:dyDescent="0.25">
      <c r="A296" s="203"/>
      <c r="C296" s="9"/>
      <c r="D296" s="9"/>
      <c r="E296" s="9" t="s">
        <v>896</v>
      </c>
      <c r="H296" s="9">
        <v>6.8</v>
      </c>
      <c r="I296" s="9">
        <v>0</v>
      </c>
      <c r="J296" s="9">
        <v>0</v>
      </c>
      <c r="K296" s="9">
        <v>0</v>
      </c>
      <c r="L296" s="9">
        <v>0</v>
      </c>
      <c r="M296" s="14">
        <f t="shared" ref="M296:M297" si="44">SQRT(H296^2+I296^2+J296^2+K296^2+L296^2)</f>
        <v>6.8</v>
      </c>
      <c r="O296" s="14"/>
    </row>
    <row r="297" spans="1:16" x14ac:dyDescent="0.25">
      <c r="A297" s="203"/>
      <c r="C297" s="9"/>
      <c r="D297" s="9"/>
      <c r="E297" s="9" t="s">
        <v>813</v>
      </c>
      <c r="H297" s="9">
        <v>2.2999999999999998</v>
      </c>
      <c r="I297" s="9">
        <v>0</v>
      </c>
      <c r="J297" s="9">
        <v>0</v>
      </c>
      <c r="K297" s="9">
        <v>1.1000000000000001</v>
      </c>
      <c r="L297" s="9">
        <v>0</v>
      </c>
      <c r="M297" s="14">
        <f t="shared" si="44"/>
        <v>2.5495097567963922</v>
      </c>
      <c r="O297" s="14"/>
    </row>
    <row r="298" spans="1:16" x14ac:dyDescent="0.25">
      <c r="A298" s="203"/>
      <c r="C298" s="9"/>
      <c r="D298" s="9"/>
      <c r="E298" s="9" t="s">
        <v>915</v>
      </c>
      <c r="H298" s="9">
        <v>2.2999999999999998</v>
      </c>
      <c r="I298" s="9">
        <v>0</v>
      </c>
      <c r="J298" s="9">
        <v>4.5</v>
      </c>
      <c r="K298" s="9">
        <v>1.1000000000000001</v>
      </c>
      <c r="L298" s="9">
        <v>0</v>
      </c>
      <c r="M298" s="14">
        <f>SQRT(H298^2+I298^2+J298^2+K298^2+L298^2)</f>
        <v>5.1720402163943007</v>
      </c>
      <c r="O298" s="14"/>
    </row>
    <row r="299" spans="1:16" x14ac:dyDescent="0.25">
      <c r="A299" s="203"/>
      <c r="C299" s="9"/>
      <c r="D299" s="9"/>
      <c r="E299" s="9" t="s">
        <v>898</v>
      </c>
      <c r="G299" s="18">
        <f>272102.019732754*P294</f>
        <v>99787.526290455411</v>
      </c>
      <c r="M299" s="14">
        <f>SQRT(M300^2+M301^2+M302^2+M303^2)</f>
        <v>11.212938954618455</v>
      </c>
      <c r="N299" s="7">
        <f>G299*M299/100</f>
        <v>11189.114407272607</v>
      </c>
      <c r="O299" s="14"/>
    </row>
    <row r="300" spans="1:16" x14ac:dyDescent="0.25">
      <c r="A300" s="203"/>
      <c r="C300" s="9"/>
      <c r="D300" s="9"/>
      <c r="E300" s="9" t="s">
        <v>895</v>
      </c>
      <c r="H300" s="9">
        <v>6.8</v>
      </c>
      <c r="I300" s="9">
        <v>0</v>
      </c>
      <c r="J300" s="9">
        <v>0</v>
      </c>
      <c r="K300" s="9">
        <v>0</v>
      </c>
      <c r="L300" s="9">
        <v>0</v>
      </c>
      <c r="M300" s="14">
        <f>SQRT(H300^2+I300^2+J300^2+K300^2+L300^2)</f>
        <v>6.8</v>
      </c>
      <c r="O300" s="14"/>
    </row>
    <row r="301" spans="1:16" x14ac:dyDescent="0.25">
      <c r="A301" s="203"/>
      <c r="C301" s="9"/>
      <c r="D301" s="9"/>
      <c r="E301" s="9" t="s">
        <v>899</v>
      </c>
      <c r="H301" s="9">
        <v>6.8</v>
      </c>
      <c r="I301" s="9">
        <v>0</v>
      </c>
      <c r="J301" s="9">
        <v>0</v>
      </c>
      <c r="K301" s="9">
        <v>0</v>
      </c>
      <c r="L301" s="9">
        <v>0</v>
      </c>
      <c r="M301" s="14">
        <f t="shared" ref="M301:M302" si="45">SQRT(H301^2+I301^2+J301^2+K301^2+L301^2)</f>
        <v>6.8</v>
      </c>
      <c r="O301" s="14"/>
    </row>
    <row r="302" spans="1:16" x14ac:dyDescent="0.25">
      <c r="A302" s="203"/>
      <c r="C302" s="9"/>
      <c r="D302" s="9"/>
      <c r="E302" s="9" t="s">
        <v>813</v>
      </c>
      <c r="H302" s="9">
        <v>2.2999999999999998</v>
      </c>
      <c r="I302" s="9">
        <v>0</v>
      </c>
      <c r="J302" s="9">
        <v>0</v>
      </c>
      <c r="K302" s="9">
        <v>1.1000000000000001</v>
      </c>
      <c r="L302" s="9">
        <v>0</v>
      </c>
      <c r="M302" s="14">
        <f t="shared" si="45"/>
        <v>2.5495097567963922</v>
      </c>
      <c r="O302" s="14"/>
    </row>
    <row r="303" spans="1:16" x14ac:dyDescent="0.25">
      <c r="A303" s="203"/>
      <c r="C303" s="9"/>
      <c r="D303" s="9"/>
      <c r="E303" s="9" t="s">
        <v>915</v>
      </c>
      <c r="H303" s="9">
        <v>2.2999999999999998</v>
      </c>
      <c r="I303" s="9">
        <v>0</v>
      </c>
      <c r="J303" s="9">
        <v>4.5</v>
      </c>
      <c r="K303" s="9">
        <v>1.1000000000000001</v>
      </c>
      <c r="L303" s="9">
        <v>0</v>
      </c>
      <c r="M303" s="14">
        <f>SQRT(H303^2+I303^2+J303^2+K303^2+L303^2)</f>
        <v>5.1720402163943007</v>
      </c>
      <c r="O303" s="14"/>
    </row>
    <row r="304" spans="1:16" x14ac:dyDescent="0.25">
      <c r="A304" s="203"/>
      <c r="C304" s="9"/>
      <c r="D304" s="9"/>
      <c r="E304" s="9" t="s">
        <v>900</v>
      </c>
      <c r="G304" s="18">
        <f>168435.58851*P294</f>
        <v>61770.106422575511</v>
      </c>
      <c r="M304" s="14">
        <f>SQRT(M305^2+M306^2+M307^2+M308^2)</f>
        <v>11.212938954618455</v>
      </c>
      <c r="N304" s="7">
        <f>G304*M304/100</f>
        <v>6926.2443253662459</v>
      </c>
      <c r="O304" s="14"/>
    </row>
    <row r="305" spans="1:16" x14ac:dyDescent="0.25">
      <c r="A305" s="203"/>
      <c r="C305" s="9"/>
      <c r="D305" s="9"/>
      <c r="E305" s="9" t="s">
        <v>895</v>
      </c>
      <c r="H305" s="9">
        <v>6.8</v>
      </c>
      <c r="I305" s="9">
        <v>0</v>
      </c>
      <c r="J305" s="9">
        <v>0</v>
      </c>
      <c r="K305" s="9">
        <v>0</v>
      </c>
      <c r="L305" s="9">
        <v>0</v>
      </c>
      <c r="M305" s="14">
        <f>SQRT(H305^2+I305^2+J305^2+K305^2+L305^2)</f>
        <v>6.8</v>
      </c>
      <c r="O305" s="14"/>
    </row>
    <row r="306" spans="1:16" x14ac:dyDescent="0.25">
      <c r="A306" s="203"/>
      <c r="C306" s="9"/>
      <c r="D306" s="9"/>
      <c r="E306" s="9" t="s">
        <v>901</v>
      </c>
      <c r="H306" s="9">
        <v>6.8</v>
      </c>
      <c r="I306" s="9">
        <v>0</v>
      </c>
      <c r="J306" s="9">
        <v>0</v>
      </c>
      <c r="K306" s="9">
        <v>0</v>
      </c>
      <c r="L306" s="9">
        <v>0</v>
      </c>
      <c r="M306" s="14">
        <f t="shared" ref="M306:M307" si="46">SQRT(H306^2+I306^2+J306^2+K306^2+L306^2)</f>
        <v>6.8</v>
      </c>
      <c r="O306" s="14"/>
    </row>
    <row r="307" spans="1:16" x14ac:dyDescent="0.25">
      <c r="A307" s="203"/>
      <c r="C307" s="9"/>
      <c r="D307" s="9"/>
      <c r="E307" s="9" t="s">
        <v>813</v>
      </c>
      <c r="H307" s="9">
        <v>2.2999999999999998</v>
      </c>
      <c r="I307" s="9">
        <v>0</v>
      </c>
      <c r="J307" s="9">
        <v>0</v>
      </c>
      <c r="K307" s="9">
        <v>1.1000000000000001</v>
      </c>
      <c r="L307" s="9">
        <v>0</v>
      </c>
      <c r="M307" s="14">
        <f t="shared" si="46"/>
        <v>2.5495097567963922</v>
      </c>
      <c r="O307" s="14"/>
    </row>
    <row r="308" spans="1:16" x14ac:dyDescent="0.25">
      <c r="A308" s="203"/>
      <c r="C308" s="9"/>
      <c r="D308" s="9"/>
      <c r="E308" s="9" t="s">
        <v>915</v>
      </c>
      <c r="H308" s="9">
        <v>2.2999999999999998</v>
      </c>
      <c r="I308" s="9">
        <v>0</v>
      </c>
      <c r="J308" s="9">
        <v>4.5</v>
      </c>
      <c r="K308" s="9">
        <v>1.1000000000000001</v>
      </c>
      <c r="L308" s="9">
        <v>0</v>
      </c>
      <c r="M308" s="14">
        <f>SQRT(H308^2+I308^2+J308^2+K308^2+L308^2)</f>
        <v>5.1720402163943007</v>
      </c>
      <c r="O308" s="14"/>
    </row>
    <row r="309" spans="1:16" x14ac:dyDescent="0.25">
      <c r="A309" s="203"/>
      <c r="B309" s="87" t="s">
        <v>216</v>
      </c>
      <c r="C309" s="9"/>
      <c r="D309" s="9"/>
      <c r="E309" s="31" t="s">
        <v>217</v>
      </c>
      <c r="F309" s="31">
        <v>39</v>
      </c>
      <c r="G309" s="32">
        <v>39415.09950160329</v>
      </c>
      <c r="H309" s="31"/>
      <c r="I309" s="31"/>
      <c r="J309" s="31"/>
      <c r="K309" s="31"/>
      <c r="L309" s="31"/>
      <c r="M309" s="43">
        <f>N309/G309*100</f>
        <v>6.7063505182488674</v>
      </c>
      <c r="N309" s="7">
        <f>SQRT(N310^2+N315^2+N320^2)</f>
        <v>2643.3147296940788</v>
      </c>
      <c r="O309" s="43">
        <v>6.7</v>
      </c>
    </row>
    <row r="310" spans="1:16" x14ac:dyDescent="0.25">
      <c r="A310" s="203"/>
      <c r="C310" s="9"/>
      <c r="D310" s="9"/>
      <c r="E310" s="9" t="s">
        <v>902</v>
      </c>
      <c r="G310" s="18">
        <f>31403.5335802149*P310</f>
        <v>11516.566234336115</v>
      </c>
      <c r="M310" s="14">
        <f>SQRT(M311^2+M312^2+M313^2+M314^2)</f>
        <v>11.212938954618455</v>
      </c>
      <c r="N310" s="7">
        <f>G310*M310/100</f>
        <v>1291.3455415243097</v>
      </c>
      <c r="O310" s="14"/>
      <c r="P310" s="23">
        <f>100%-63.3271644258789%</f>
        <v>0.36672835574121099</v>
      </c>
    </row>
    <row r="311" spans="1:16" x14ac:dyDescent="0.25">
      <c r="A311" s="203"/>
      <c r="C311" s="9"/>
      <c r="D311" s="9"/>
      <c r="E311" s="9" t="s">
        <v>895</v>
      </c>
      <c r="H311" s="9">
        <v>6.8</v>
      </c>
      <c r="I311" s="9">
        <v>0</v>
      </c>
      <c r="J311" s="9">
        <v>0</v>
      </c>
      <c r="K311" s="9">
        <v>0</v>
      </c>
      <c r="L311" s="9">
        <v>0</v>
      </c>
      <c r="M311" s="14">
        <f>SQRT(H311^2+I311^2+J311^2+K311^2+L311^2)</f>
        <v>6.8</v>
      </c>
      <c r="O311" s="14"/>
    </row>
    <row r="312" spans="1:16" x14ac:dyDescent="0.25">
      <c r="A312" s="203"/>
      <c r="C312" s="9"/>
      <c r="D312" s="9"/>
      <c r="E312" s="9" t="s">
        <v>896</v>
      </c>
      <c r="H312" s="9">
        <v>6.8</v>
      </c>
      <c r="I312" s="9">
        <v>0</v>
      </c>
      <c r="J312" s="9">
        <v>0</v>
      </c>
      <c r="K312" s="9">
        <v>0</v>
      </c>
      <c r="L312" s="9">
        <v>0</v>
      </c>
      <c r="M312" s="14">
        <f t="shared" ref="M312:M313" si="47">SQRT(H312^2+I312^2+J312^2+K312^2+L312^2)</f>
        <v>6.8</v>
      </c>
      <c r="O312" s="14"/>
    </row>
    <row r="313" spans="1:16" x14ac:dyDescent="0.25">
      <c r="A313" s="203"/>
      <c r="C313" s="9"/>
      <c r="D313" s="9"/>
      <c r="E313" s="9" t="s">
        <v>813</v>
      </c>
      <c r="H313" s="9">
        <v>2.2999999999999998</v>
      </c>
      <c r="I313" s="9">
        <v>0</v>
      </c>
      <c r="J313" s="9">
        <v>0</v>
      </c>
      <c r="K313" s="9">
        <v>1.1000000000000001</v>
      </c>
      <c r="L313" s="9">
        <v>0</v>
      </c>
      <c r="M313" s="14">
        <f t="shared" si="47"/>
        <v>2.5495097567963922</v>
      </c>
      <c r="O313" s="14"/>
    </row>
    <row r="314" spans="1:16" x14ac:dyDescent="0.25">
      <c r="A314" s="203"/>
      <c r="C314" s="9"/>
      <c r="D314" s="9"/>
      <c r="E314" s="9" t="s">
        <v>916</v>
      </c>
      <c r="H314" s="9">
        <v>2.2999999999999998</v>
      </c>
      <c r="I314" s="9">
        <v>0</v>
      </c>
      <c r="J314" s="9">
        <v>4.5</v>
      </c>
      <c r="K314" s="9">
        <v>1.1000000000000001</v>
      </c>
      <c r="L314" s="9">
        <v>0</v>
      </c>
      <c r="M314" s="14">
        <f>SQRT(H314^2+I314^2+J314^2+K314^2+L314^2)</f>
        <v>5.1720402163943007</v>
      </c>
      <c r="O314" s="14"/>
    </row>
    <row r="315" spans="1:16" x14ac:dyDescent="0.25">
      <c r="A315" s="203"/>
      <c r="C315" s="9"/>
      <c r="D315" s="9"/>
      <c r="E315" s="9" t="s">
        <v>904</v>
      </c>
      <c r="G315" s="18">
        <f>38877.3079650057*P310</f>
        <v>14257.411225651225</v>
      </c>
      <c r="M315" s="14">
        <f>SQRT(M316^2+M317^2+M318^2+M319^2)</f>
        <v>11.212938954618455</v>
      </c>
      <c r="N315" s="7">
        <f>G315*M315/100</f>
        <v>1598.6748172411908</v>
      </c>
      <c r="O315" s="14"/>
    </row>
    <row r="316" spans="1:16" x14ac:dyDescent="0.25">
      <c r="A316" s="203"/>
      <c r="C316" s="9"/>
      <c r="D316" s="9"/>
      <c r="E316" s="9" t="s">
        <v>895</v>
      </c>
      <c r="H316" s="9">
        <v>6.8</v>
      </c>
      <c r="I316" s="9">
        <v>0</v>
      </c>
      <c r="J316" s="9">
        <v>0</v>
      </c>
      <c r="K316" s="9">
        <v>0</v>
      </c>
      <c r="L316" s="9">
        <v>0</v>
      </c>
      <c r="M316" s="14">
        <f>SQRT(H316^2+I316^2+J316^2+K316^2+L316^2)</f>
        <v>6.8</v>
      </c>
      <c r="O316" s="14"/>
    </row>
    <row r="317" spans="1:16" x14ac:dyDescent="0.25">
      <c r="A317" s="203"/>
      <c r="C317" s="9"/>
      <c r="D317" s="9"/>
      <c r="E317" s="9" t="s">
        <v>899</v>
      </c>
      <c r="H317" s="9">
        <v>6.8</v>
      </c>
      <c r="I317" s="9">
        <v>0</v>
      </c>
      <c r="J317" s="9">
        <v>0</v>
      </c>
      <c r="K317" s="9">
        <v>0</v>
      </c>
      <c r="L317" s="9">
        <v>0</v>
      </c>
      <c r="M317" s="14">
        <f t="shared" ref="M317:M318" si="48">SQRT(H317^2+I317^2+J317^2+K317^2+L317^2)</f>
        <v>6.8</v>
      </c>
      <c r="O317" s="14"/>
    </row>
    <row r="318" spans="1:16" x14ac:dyDescent="0.25">
      <c r="A318" s="203"/>
      <c r="C318" s="9"/>
      <c r="D318" s="9"/>
      <c r="E318" s="9" t="s">
        <v>813</v>
      </c>
      <c r="H318" s="9">
        <v>2.2999999999999998</v>
      </c>
      <c r="I318" s="9">
        <v>0</v>
      </c>
      <c r="J318" s="9">
        <v>0</v>
      </c>
      <c r="K318" s="9">
        <v>1.1000000000000001</v>
      </c>
      <c r="L318" s="9">
        <v>0</v>
      </c>
      <c r="M318" s="14">
        <f t="shared" si="48"/>
        <v>2.5495097567963922</v>
      </c>
      <c r="O318" s="14"/>
    </row>
    <row r="319" spans="1:16" x14ac:dyDescent="0.25">
      <c r="A319" s="203"/>
      <c r="C319" s="9"/>
      <c r="D319" s="9"/>
      <c r="E319" s="9" t="s">
        <v>916</v>
      </c>
      <c r="H319" s="9">
        <v>2.2999999999999998</v>
      </c>
      <c r="I319" s="9">
        <v>0</v>
      </c>
      <c r="J319" s="9">
        <v>4.5</v>
      </c>
      <c r="K319" s="9">
        <v>1.1000000000000001</v>
      </c>
      <c r="L319" s="9">
        <v>0</v>
      </c>
      <c r="M319" s="14">
        <f>SQRT(H319^2+I319^2+J319^2+K319^2+L319^2)</f>
        <v>5.1720402163943007</v>
      </c>
      <c r="O319" s="14"/>
    </row>
    <row r="320" spans="1:16" x14ac:dyDescent="0.25">
      <c r="A320" s="203"/>
      <c r="C320" s="9"/>
      <c r="D320" s="9"/>
      <c r="E320" s="9" t="s">
        <v>905</v>
      </c>
      <c r="G320" s="18">
        <f>40428.5021028*P310</f>
        <v>14826.278101239934</v>
      </c>
      <c r="M320" s="14">
        <f>SQRT(M321^2+M322^2+M323^2+M324^2)</f>
        <v>11.212938954618455</v>
      </c>
      <c r="N320" s="7">
        <f>G320*M320/100</f>
        <v>1662.461512733998</v>
      </c>
      <c r="O320" s="14"/>
    </row>
    <row r="321" spans="1:16" x14ac:dyDescent="0.25">
      <c r="A321" s="203"/>
      <c r="C321" s="9"/>
      <c r="D321" s="9"/>
      <c r="E321" s="9" t="s">
        <v>895</v>
      </c>
      <c r="H321" s="9">
        <v>6.8</v>
      </c>
      <c r="I321" s="9">
        <v>0</v>
      </c>
      <c r="J321" s="9">
        <v>0</v>
      </c>
      <c r="K321" s="9">
        <v>0</v>
      </c>
      <c r="L321" s="9">
        <v>0</v>
      </c>
      <c r="M321" s="14">
        <f>SQRT(H321^2+I321^2+J321^2+K321^2+L321^2)</f>
        <v>6.8</v>
      </c>
      <c r="O321" s="14"/>
    </row>
    <row r="322" spans="1:16" x14ac:dyDescent="0.25">
      <c r="A322" s="203"/>
      <c r="C322" s="9"/>
      <c r="D322" s="9"/>
      <c r="E322" s="9" t="s">
        <v>901</v>
      </c>
      <c r="H322" s="9">
        <v>6.8</v>
      </c>
      <c r="I322" s="9">
        <v>0</v>
      </c>
      <c r="J322" s="9">
        <v>0</v>
      </c>
      <c r="K322" s="9">
        <v>0</v>
      </c>
      <c r="L322" s="9">
        <v>0</v>
      </c>
      <c r="M322" s="14">
        <f t="shared" ref="M322:M323" si="49">SQRT(H322^2+I322^2+J322^2+K322^2+L322^2)</f>
        <v>6.8</v>
      </c>
      <c r="O322" s="14"/>
    </row>
    <row r="323" spans="1:16" x14ac:dyDescent="0.25">
      <c r="A323" s="203"/>
      <c r="C323" s="9"/>
      <c r="D323" s="9"/>
      <c r="E323" s="9" t="s">
        <v>813</v>
      </c>
      <c r="H323" s="9">
        <v>2.2999999999999998</v>
      </c>
      <c r="I323" s="9">
        <v>0</v>
      </c>
      <c r="J323" s="9">
        <v>0</v>
      </c>
      <c r="K323" s="9">
        <v>1.1000000000000001</v>
      </c>
      <c r="L323" s="9">
        <v>0</v>
      </c>
      <c r="M323" s="14">
        <f t="shared" si="49"/>
        <v>2.5495097567963922</v>
      </c>
      <c r="O323" s="14"/>
    </row>
    <row r="324" spans="1:16" x14ac:dyDescent="0.25">
      <c r="A324" s="203"/>
      <c r="C324" s="9"/>
      <c r="D324" s="9"/>
      <c r="E324" s="9" t="s">
        <v>916</v>
      </c>
      <c r="H324" s="9">
        <v>2.2999999999999998</v>
      </c>
      <c r="I324" s="9">
        <v>0</v>
      </c>
      <c r="J324" s="9">
        <v>4.5</v>
      </c>
      <c r="K324" s="9">
        <v>1.1000000000000001</v>
      </c>
      <c r="L324" s="9">
        <v>0</v>
      </c>
      <c r="M324" s="14">
        <f>SQRT(H324^2+I324^2+J324^2+K324^2+L324^2)</f>
        <v>5.1720402163943007</v>
      </c>
      <c r="O324" s="14"/>
    </row>
    <row r="325" spans="1:16" x14ac:dyDescent="0.25">
      <c r="A325" s="203"/>
      <c r="B325" s="87" t="s">
        <v>219</v>
      </c>
      <c r="C325" s="9"/>
      <c r="D325" s="9"/>
      <c r="E325" s="46" t="s">
        <v>220</v>
      </c>
      <c r="F325" s="46">
        <v>25</v>
      </c>
      <c r="G325" s="47">
        <v>24966.669879605859</v>
      </c>
      <c r="H325" s="46"/>
      <c r="I325" s="46"/>
      <c r="J325" s="46"/>
      <c r="K325" s="46"/>
      <c r="L325" s="46"/>
      <c r="M325" s="51">
        <f>N325/G325*100</f>
        <v>6.1340955809130655</v>
      </c>
      <c r="N325" s="7">
        <f>SQRT(N326^2+N331^2+N336^2)</f>
        <v>1531.4793937860563</v>
      </c>
      <c r="O325" s="51">
        <v>6.1</v>
      </c>
    </row>
    <row r="326" spans="1:16" x14ac:dyDescent="0.25">
      <c r="A326" s="203"/>
      <c r="C326" s="9"/>
      <c r="D326" s="9"/>
      <c r="E326" s="9" t="s">
        <v>906</v>
      </c>
      <c r="G326" s="18">
        <f>30918.992351912*P326</f>
        <v>11338.871226391766</v>
      </c>
      <c r="M326" s="14">
        <f>SQRT(M327^2+M328^2+M329^2+M330^2)</f>
        <v>11.212938954618455</v>
      </c>
      <c r="N326" s="7">
        <f>G326*M326/100</f>
        <v>1271.4207087581055</v>
      </c>
      <c r="O326" s="14"/>
      <c r="P326" s="23">
        <f>100%-63.3271644258789%</f>
        <v>0.36672835574121099</v>
      </c>
    </row>
    <row r="327" spans="1:16" x14ac:dyDescent="0.25">
      <c r="A327" s="203"/>
      <c r="C327" s="9"/>
      <c r="D327" s="9"/>
      <c r="E327" s="9" t="s">
        <v>895</v>
      </c>
      <c r="H327" s="9">
        <v>6.8</v>
      </c>
      <c r="I327" s="9">
        <v>0</v>
      </c>
      <c r="J327" s="9">
        <v>0</v>
      </c>
      <c r="K327" s="9">
        <v>0</v>
      </c>
      <c r="L327" s="9">
        <v>0</v>
      </c>
      <c r="M327" s="14">
        <f>SQRT(H327^2+I327^2+J327^2+K327^2+L327^2)</f>
        <v>6.8</v>
      </c>
      <c r="O327" s="14"/>
    </row>
    <row r="328" spans="1:16" x14ac:dyDescent="0.25">
      <c r="A328" s="203"/>
      <c r="C328" s="9"/>
      <c r="D328" s="9"/>
      <c r="E328" s="9" t="s">
        <v>896</v>
      </c>
      <c r="H328" s="9">
        <v>6.8</v>
      </c>
      <c r="I328" s="9">
        <v>0</v>
      </c>
      <c r="J328" s="9">
        <v>0</v>
      </c>
      <c r="K328" s="9">
        <v>0</v>
      </c>
      <c r="L328" s="9">
        <v>0</v>
      </c>
      <c r="M328" s="14">
        <f t="shared" ref="M328:M329" si="50">SQRT(H328^2+I328^2+J328^2+K328^2+L328^2)</f>
        <v>6.8</v>
      </c>
      <c r="O328" s="14"/>
    </row>
    <row r="329" spans="1:16" x14ac:dyDescent="0.25">
      <c r="A329" s="203"/>
      <c r="C329" s="9"/>
      <c r="D329" s="9"/>
      <c r="E329" s="9" t="s">
        <v>813</v>
      </c>
      <c r="H329" s="9">
        <v>2.2999999999999998</v>
      </c>
      <c r="I329" s="9">
        <v>0</v>
      </c>
      <c r="J329" s="9">
        <v>0</v>
      </c>
      <c r="K329" s="9">
        <v>1.1000000000000001</v>
      </c>
      <c r="L329" s="9">
        <v>0</v>
      </c>
      <c r="M329" s="14">
        <f t="shared" si="50"/>
        <v>2.5495097567963922</v>
      </c>
      <c r="O329" s="14"/>
    </row>
    <row r="330" spans="1:16" x14ac:dyDescent="0.25">
      <c r="A330" s="203"/>
      <c r="C330" s="9"/>
      <c r="D330" s="9"/>
      <c r="E330" s="9" t="s">
        <v>917</v>
      </c>
      <c r="H330" s="9">
        <v>2.2999999999999998</v>
      </c>
      <c r="I330" s="9">
        <v>0</v>
      </c>
      <c r="J330" s="9">
        <v>4.5</v>
      </c>
      <c r="K330" s="9">
        <v>1.1000000000000001</v>
      </c>
      <c r="L330" s="9">
        <v>0</v>
      </c>
      <c r="M330" s="14">
        <f>SQRT(H330^2+I330^2+J330^2+K330^2+L330^2)</f>
        <v>5.1720402163943007</v>
      </c>
      <c r="O330" s="14"/>
    </row>
    <row r="331" spans="1:16" x14ac:dyDescent="0.25">
      <c r="A331" s="203"/>
      <c r="C331" s="9"/>
      <c r="D331" s="9"/>
      <c r="E331" s="9" t="s">
        <v>908</v>
      </c>
      <c r="G331" s="18">
        <f>11714.716004276*P326</f>
        <v>4296.1185382233871</v>
      </c>
      <c r="M331" s="14">
        <f>SQRT(M332^2+M333^2+M334^2+M335^2)</f>
        <v>11.212938954618455</v>
      </c>
      <c r="N331" s="7">
        <f>G331*M331/100</f>
        <v>481.72114910903508</v>
      </c>
      <c r="O331" s="14"/>
    </row>
    <row r="332" spans="1:16" x14ac:dyDescent="0.25">
      <c r="A332" s="203"/>
      <c r="C332" s="9"/>
      <c r="D332" s="9"/>
      <c r="E332" s="9" t="s">
        <v>895</v>
      </c>
      <c r="H332" s="9">
        <v>6.8</v>
      </c>
      <c r="I332" s="9">
        <v>0</v>
      </c>
      <c r="J332" s="9">
        <v>0</v>
      </c>
      <c r="K332" s="9">
        <v>0</v>
      </c>
      <c r="L332" s="9">
        <v>0</v>
      </c>
      <c r="M332" s="14">
        <f>SQRT(H332^2+I332^2+J332^2+K332^2+L332^2)</f>
        <v>6.8</v>
      </c>
      <c r="O332" s="14"/>
    </row>
    <row r="333" spans="1:16" x14ac:dyDescent="0.25">
      <c r="A333" s="203"/>
      <c r="C333" s="9"/>
      <c r="D333" s="9"/>
      <c r="E333" s="9" t="s">
        <v>899</v>
      </c>
      <c r="H333" s="9">
        <v>6.8</v>
      </c>
      <c r="I333" s="9">
        <v>0</v>
      </c>
      <c r="J333" s="9">
        <v>0</v>
      </c>
      <c r="K333" s="9">
        <v>0</v>
      </c>
      <c r="L333" s="9">
        <v>0</v>
      </c>
      <c r="M333" s="14">
        <f t="shared" ref="M333:M334" si="51">SQRT(H333^2+I333^2+J333^2+K333^2+L333^2)</f>
        <v>6.8</v>
      </c>
      <c r="O333" s="14"/>
    </row>
    <row r="334" spans="1:16" x14ac:dyDescent="0.25">
      <c r="A334" s="203"/>
      <c r="C334" s="9"/>
      <c r="D334" s="9"/>
      <c r="E334" s="9" t="s">
        <v>813</v>
      </c>
      <c r="H334" s="9">
        <v>2.2999999999999998</v>
      </c>
      <c r="I334" s="9">
        <v>0</v>
      </c>
      <c r="J334" s="9">
        <v>0</v>
      </c>
      <c r="K334" s="9">
        <v>1.1000000000000001</v>
      </c>
      <c r="L334" s="9">
        <v>0</v>
      </c>
      <c r="M334" s="14">
        <f t="shared" si="51"/>
        <v>2.5495097567963922</v>
      </c>
      <c r="O334" s="14"/>
    </row>
    <row r="335" spans="1:16" x14ac:dyDescent="0.25">
      <c r="A335" s="203"/>
      <c r="C335" s="9"/>
      <c r="D335" s="9"/>
      <c r="E335" s="9" t="s">
        <v>917</v>
      </c>
      <c r="H335" s="9">
        <v>2.2999999999999998</v>
      </c>
      <c r="I335" s="9">
        <v>0</v>
      </c>
      <c r="J335" s="9">
        <v>4.5</v>
      </c>
      <c r="K335" s="9">
        <v>1.1000000000000001</v>
      </c>
      <c r="L335" s="9">
        <v>0</v>
      </c>
      <c r="M335" s="14">
        <f>SQRT(H335^2+I335^2+J335^2+K335^2+L335^2)</f>
        <v>5.1720402163943007</v>
      </c>
      <c r="O335" s="14"/>
    </row>
    <row r="336" spans="1:16" x14ac:dyDescent="0.25">
      <c r="A336" s="203"/>
      <c r="C336" s="9"/>
      <c r="D336" s="9"/>
      <c r="E336" s="9" t="s">
        <v>909</v>
      </c>
      <c r="G336" s="18">
        <f>17141.72362*P326</f>
        <v>6286.3561177328793</v>
      </c>
      <c r="M336" s="14">
        <f>SQRT(M337^2+M338^2+M339^2+M340^2)</f>
        <v>11.212938954618455</v>
      </c>
      <c r="N336" s="7">
        <f>G336*M336/100</f>
        <v>704.88527395131041</v>
      </c>
      <c r="O336" s="14"/>
    </row>
    <row r="337" spans="1:16" x14ac:dyDescent="0.25">
      <c r="A337" s="203"/>
      <c r="C337" s="9"/>
      <c r="D337" s="9"/>
      <c r="E337" s="9" t="s">
        <v>895</v>
      </c>
      <c r="H337" s="9">
        <v>6.8</v>
      </c>
      <c r="I337" s="9">
        <v>0</v>
      </c>
      <c r="J337" s="9">
        <v>0</v>
      </c>
      <c r="K337" s="9">
        <v>0</v>
      </c>
      <c r="L337" s="9">
        <v>0</v>
      </c>
      <c r="M337" s="14">
        <f>SQRT(H337^2+I337^2+J337^2+K337^2+L337^2)</f>
        <v>6.8</v>
      </c>
      <c r="O337" s="14"/>
    </row>
    <row r="338" spans="1:16" x14ac:dyDescent="0.25">
      <c r="A338" s="203"/>
      <c r="C338" s="9"/>
      <c r="D338" s="9"/>
      <c r="E338" s="9" t="s">
        <v>901</v>
      </c>
      <c r="H338" s="9">
        <v>6.8</v>
      </c>
      <c r="I338" s="9">
        <v>0</v>
      </c>
      <c r="J338" s="9">
        <v>0</v>
      </c>
      <c r="K338" s="9">
        <v>0</v>
      </c>
      <c r="L338" s="9">
        <v>0</v>
      </c>
      <c r="M338" s="14">
        <f t="shared" ref="M338:M339" si="52">SQRT(H338^2+I338^2+J338^2+K338^2+L338^2)</f>
        <v>6.8</v>
      </c>
      <c r="O338" s="14"/>
    </row>
    <row r="339" spans="1:16" x14ac:dyDescent="0.25">
      <c r="A339" s="203"/>
      <c r="C339" s="9"/>
      <c r="D339" s="9"/>
      <c r="E339" s="9" t="s">
        <v>813</v>
      </c>
      <c r="H339" s="9">
        <v>2.2999999999999998</v>
      </c>
      <c r="I339" s="9">
        <v>0</v>
      </c>
      <c r="J339" s="9">
        <v>0</v>
      </c>
      <c r="K339" s="9">
        <v>1.1000000000000001</v>
      </c>
      <c r="L339" s="9">
        <v>0</v>
      </c>
      <c r="M339" s="14">
        <f t="shared" si="52"/>
        <v>2.5495097567963922</v>
      </c>
      <c r="O339" s="14"/>
    </row>
    <row r="340" spans="1:16" x14ac:dyDescent="0.25">
      <c r="A340" s="203"/>
      <c r="C340" s="9"/>
      <c r="D340" s="9"/>
      <c r="E340" s="9" t="s">
        <v>917</v>
      </c>
      <c r="H340" s="9">
        <v>2.2999999999999998</v>
      </c>
      <c r="I340" s="9">
        <v>0</v>
      </c>
      <c r="J340" s="9">
        <v>4.5</v>
      </c>
      <c r="K340" s="9">
        <v>1.1000000000000001</v>
      </c>
      <c r="L340" s="9">
        <v>0</v>
      </c>
      <c r="M340" s="14">
        <f>SQRT(H340^2+I340^2+J340^2+K340^2+L340^2)</f>
        <v>5.1720402163943007</v>
      </c>
      <c r="O340" s="14"/>
    </row>
    <row r="341" spans="1:16" x14ac:dyDescent="0.25">
      <c r="A341" s="203"/>
      <c r="B341" s="87" t="s">
        <v>222</v>
      </c>
      <c r="C341" s="9"/>
      <c r="D341" s="9"/>
      <c r="E341" s="28" t="s">
        <v>223</v>
      </c>
      <c r="F341" s="28">
        <v>5</v>
      </c>
      <c r="G341" s="29">
        <v>4663.8829605525352</v>
      </c>
      <c r="H341" s="28"/>
      <c r="I341" s="28"/>
      <c r="J341" s="28"/>
      <c r="K341" s="28"/>
      <c r="L341" s="28"/>
      <c r="M341" s="55">
        <f>N341/G341*100</f>
        <v>6.9486068637875125</v>
      </c>
      <c r="N341" s="7">
        <f>SQRT(N342^2+N347^2+N352^2)</f>
        <v>324.07489151596974</v>
      </c>
      <c r="O341" s="55">
        <v>6.9</v>
      </c>
    </row>
    <row r="342" spans="1:16" x14ac:dyDescent="0.25">
      <c r="A342" s="203"/>
      <c r="C342" s="9"/>
      <c r="D342" s="9"/>
      <c r="E342" s="9" t="s">
        <v>911</v>
      </c>
      <c r="G342" s="18">
        <f>3084.83940372*P342</f>
        <v>1131.2980822519335</v>
      </c>
      <c r="M342" s="14">
        <f>SQRT(M343^2+M344^2+M345^2+M346^2)</f>
        <v>11.212938954618455</v>
      </c>
      <c r="N342" s="7">
        <f>G342*M342/100</f>
        <v>126.85176335767858</v>
      </c>
      <c r="O342" s="14"/>
      <c r="P342" s="23">
        <f>100%-63.3271644258789%</f>
        <v>0.36672835574121099</v>
      </c>
    </row>
    <row r="343" spans="1:16" x14ac:dyDescent="0.25">
      <c r="A343" s="203"/>
      <c r="C343" s="9"/>
      <c r="D343" s="9"/>
      <c r="E343" s="9" t="s">
        <v>895</v>
      </c>
      <c r="H343" s="9">
        <v>6.8</v>
      </c>
      <c r="I343" s="9">
        <v>0</v>
      </c>
      <c r="J343" s="9">
        <v>0</v>
      </c>
      <c r="K343" s="9">
        <v>0</v>
      </c>
      <c r="L343" s="9">
        <v>0</v>
      </c>
      <c r="M343" s="14">
        <f>SQRT(H343^2+I343^2+J343^2+K343^2+L343^2)</f>
        <v>6.8</v>
      </c>
      <c r="O343" s="14"/>
    </row>
    <row r="344" spans="1:16" x14ac:dyDescent="0.25">
      <c r="A344" s="203"/>
      <c r="C344" s="9"/>
      <c r="D344" s="9"/>
      <c r="E344" s="9" t="s">
        <v>896</v>
      </c>
      <c r="H344" s="9">
        <v>6.8</v>
      </c>
      <c r="I344" s="9">
        <v>0</v>
      </c>
      <c r="J344" s="9">
        <v>0</v>
      </c>
      <c r="K344" s="9">
        <v>0</v>
      </c>
      <c r="L344" s="9">
        <v>0</v>
      </c>
      <c r="M344" s="14">
        <f t="shared" ref="M344:M345" si="53">SQRT(H344^2+I344^2+J344^2+K344^2+L344^2)</f>
        <v>6.8</v>
      </c>
      <c r="O344" s="14"/>
    </row>
    <row r="345" spans="1:16" x14ac:dyDescent="0.25">
      <c r="A345" s="203"/>
      <c r="C345" s="9"/>
      <c r="D345" s="9"/>
      <c r="E345" s="9" t="s">
        <v>813</v>
      </c>
      <c r="H345" s="9">
        <v>2.2999999999999998</v>
      </c>
      <c r="I345" s="9">
        <v>0</v>
      </c>
      <c r="J345" s="9">
        <v>0</v>
      </c>
      <c r="K345" s="9">
        <v>1.1000000000000001</v>
      </c>
      <c r="L345" s="9">
        <v>0</v>
      </c>
      <c r="M345" s="14">
        <f t="shared" si="53"/>
        <v>2.5495097567963922</v>
      </c>
      <c r="O345" s="14"/>
    </row>
    <row r="346" spans="1:16" x14ac:dyDescent="0.25">
      <c r="A346" s="203"/>
      <c r="C346" s="9"/>
      <c r="D346" s="9"/>
      <c r="E346" s="9" t="s">
        <v>918</v>
      </c>
      <c r="H346" s="9">
        <v>2.2999999999999998</v>
      </c>
      <c r="I346" s="9">
        <v>0</v>
      </c>
      <c r="J346" s="9">
        <v>4.5</v>
      </c>
      <c r="K346" s="9">
        <v>1.1000000000000001</v>
      </c>
      <c r="L346" s="9">
        <v>0</v>
      </c>
      <c r="M346" s="14">
        <f>SQRT(H346^2+I346^2+J346^2+K346^2+L346^2)</f>
        <v>5.1720402163943007</v>
      </c>
      <c r="O346" s="14"/>
    </row>
    <row r="347" spans="1:16" x14ac:dyDescent="0.25">
      <c r="A347" s="203"/>
      <c r="C347" s="9"/>
      <c r="D347" s="9"/>
      <c r="E347" s="9" t="s">
        <v>913</v>
      </c>
      <c r="G347" s="18">
        <f>4180.648027728*P342</f>
        <v>1533.1621771414259</v>
      </c>
      <c r="M347" s="14">
        <f>SQRT(M348^2+M349^2+M350^2+M351^2)</f>
        <v>11.212938954618455</v>
      </c>
      <c r="N347" s="7">
        <f>G347*M347/100</f>
        <v>171.91253899816732</v>
      </c>
      <c r="O347" s="14"/>
    </row>
    <row r="348" spans="1:16" x14ac:dyDescent="0.25">
      <c r="A348" s="203"/>
      <c r="C348" s="9"/>
      <c r="D348" s="9"/>
      <c r="E348" s="9" t="s">
        <v>895</v>
      </c>
      <c r="H348" s="9">
        <v>6.8</v>
      </c>
      <c r="I348" s="9">
        <v>0</v>
      </c>
      <c r="J348" s="9">
        <v>0</v>
      </c>
      <c r="K348" s="9">
        <v>0</v>
      </c>
      <c r="L348" s="9">
        <v>0</v>
      </c>
      <c r="M348" s="14">
        <f>SQRT(H348^2+I348^2+J348^2+K348^2+L348^2)</f>
        <v>6.8</v>
      </c>
      <c r="O348" s="14"/>
    </row>
    <row r="349" spans="1:16" x14ac:dyDescent="0.25">
      <c r="A349" s="203"/>
      <c r="C349" s="9"/>
      <c r="D349" s="9"/>
      <c r="E349" s="9" t="s">
        <v>899</v>
      </c>
      <c r="H349" s="9">
        <v>6.8</v>
      </c>
      <c r="I349" s="9">
        <v>0</v>
      </c>
      <c r="J349" s="9">
        <v>0</v>
      </c>
      <c r="K349" s="9">
        <v>0</v>
      </c>
      <c r="L349" s="9">
        <v>0</v>
      </c>
      <c r="M349" s="14">
        <f t="shared" ref="M349:M350" si="54">SQRT(H349^2+I349^2+J349^2+K349^2+L349^2)</f>
        <v>6.8</v>
      </c>
      <c r="O349" s="14"/>
    </row>
    <row r="350" spans="1:16" x14ac:dyDescent="0.25">
      <c r="A350" s="203"/>
      <c r="C350" s="9"/>
      <c r="D350" s="9"/>
      <c r="E350" s="9" t="s">
        <v>813</v>
      </c>
      <c r="H350" s="9">
        <v>2.2999999999999998</v>
      </c>
      <c r="I350" s="9">
        <v>0</v>
      </c>
      <c r="J350" s="9">
        <v>0</v>
      </c>
      <c r="K350" s="9">
        <v>1.1000000000000001</v>
      </c>
      <c r="L350" s="9">
        <v>0</v>
      </c>
      <c r="M350" s="14">
        <f t="shared" si="54"/>
        <v>2.5495097567963922</v>
      </c>
      <c r="O350" s="14"/>
    </row>
    <row r="351" spans="1:16" x14ac:dyDescent="0.25">
      <c r="A351" s="203"/>
      <c r="C351" s="9"/>
      <c r="D351" s="9"/>
      <c r="E351" s="9" t="s">
        <v>918</v>
      </c>
      <c r="H351" s="9">
        <v>2.2999999999999998</v>
      </c>
      <c r="I351" s="9">
        <v>0</v>
      </c>
      <c r="J351" s="9">
        <v>4.5</v>
      </c>
      <c r="K351" s="9">
        <v>1.1000000000000001</v>
      </c>
      <c r="L351" s="9">
        <v>0</v>
      </c>
      <c r="M351" s="14">
        <f>SQRT(H351^2+I351^2+J351^2+K351^2+L351^2)</f>
        <v>5.1720402163943007</v>
      </c>
      <c r="O351" s="14"/>
    </row>
    <row r="352" spans="1:16" x14ac:dyDescent="0.25">
      <c r="A352" s="203"/>
      <c r="C352" s="9"/>
      <c r="D352" s="9"/>
      <c r="E352" s="9" t="s">
        <v>914</v>
      </c>
      <c r="G352" s="18">
        <f>5925.887254*P342</f>
        <v>2173.19088896722</v>
      </c>
      <c r="M352" s="14">
        <f>SQRT(M353^2+M354^2+M355^2+M356^2)</f>
        <v>11.212938954618455</v>
      </c>
      <c r="N352" s="7">
        <f>G352*M352/100</f>
        <v>243.67856774722452</v>
      </c>
      <c r="O352" s="14"/>
    </row>
    <row r="353" spans="1:15" x14ac:dyDescent="0.25">
      <c r="A353" s="203"/>
      <c r="C353" s="9"/>
      <c r="D353" s="9"/>
      <c r="E353" s="9" t="s">
        <v>895</v>
      </c>
      <c r="H353" s="9">
        <v>6.8</v>
      </c>
      <c r="I353" s="9">
        <v>0</v>
      </c>
      <c r="J353" s="9">
        <v>0</v>
      </c>
      <c r="K353" s="9">
        <v>0</v>
      </c>
      <c r="L353" s="9">
        <v>0</v>
      </c>
      <c r="M353" s="14">
        <f>SQRT(H353^2+I353^2+J353^2+K353^2+L353^2)</f>
        <v>6.8</v>
      </c>
      <c r="O353" s="14"/>
    </row>
    <row r="354" spans="1:15" x14ac:dyDescent="0.25">
      <c r="A354" s="203"/>
      <c r="C354" s="9"/>
      <c r="D354" s="9"/>
      <c r="E354" s="9" t="s">
        <v>901</v>
      </c>
      <c r="H354" s="9">
        <v>6.8</v>
      </c>
      <c r="I354" s="9">
        <v>0</v>
      </c>
      <c r="J354" s="9">
        <v>0</v>
      </c>
      <c r="K354" s="9">
        <v>0</v>
      </c>
      <c r="L354" s="9">
        <v>0</v>
      </c>
      <c r="M354" s="14">
        <f t="shared" ref="M354:M355" si="55">SQRT(H354^2+I354^2+J354^2+K354^2+L354^2)</f>
        <v>6.8</v>
      </c>
      <c r="O354" s="14"/>
    </row>
    <row r="355" spans="1:15" x14ac:dyDescent="0.25">
      <c r="A355" s="203"/>
      <c r="C355" s="9"/>
      <c r="D355" s="9"/>
      <c r="E355" s="9" t="s">
        <v>813</v>
      </c>
      <c r="H355" s="9">
        <v>2.2999999999999998</v>
      </c>
      <c r="I355" s="9">
        <v>0</v>
      </c>
      <c r="J355" s="9">
        <v>0</v>
      </c>
      <c r="K355" s="9">
        <v>1.1000000000000001</v>
      </c>
      <c r="L355" s="9">
        <v>0</v>
      </c>
      <c r="M355" s="14">
        <f t="shared" si="55"/>
        <v>2.5495097567963922</v>
      </c>
      <c r="O355" s="14"/>
    </row>
    <row r="356" spans="1:15" x14ac:dyDescent="0.25">
      <c r="A356" s="203"/>
      <c r="C356" s="9"/>
      <c r="D356" s="9"/>
      <c r="E356" s="9" t="s">
        <v>918</v>
      </c>
      <c r="H356" s="9">
        <v>2.2999999999999998</v>
      </c>
      <c r="I356" s="9">
        <v>0</v>
      </c>
      <c r="J356" s="9">
        <v>4.5</v>
      </c>
      <c r="K356" s="9">
        <v>1.1000000000000001</v>
      </c>
      <c r="L356" s="9">
        <v>0</v>
      </c>
      <c r="M356" s="14">
        <f>SQRT(H356^2+I356^2+J356^2+K356^2+L356^2)</f>
        <v>5.1720402163943007</v>
      </c>
      <c r="O356" s="14"/>
    </row>
    <row r="357" spans="1:15" x14ac:dyDescent="0.25">
      <c r="A357" s="203"/>
      <c r="B357" s="2" t="s">
        <v>344</v>
      </c>
      <c r="C357">
        <f>SUM(F357:F360)</f>
        <v>932</v>
      </c>
      <c r="D357" s="20">
        <f>SUM(G357:G360)/1000</f>
        <v>0</v>
      </c>
      <c r="E357" s="34" t="s">
        <v>818</v>
      </c>
      <c r="F357" s="34">
        <v>706</v>
      </c>
      <c r="G357" s="35"/>
      <c r="H357" s="34"/>
      <c r="I357" s="34"/>
      <c r="J357" s="34"/>
      <c r="K357" s="34"/>
      <c r="L357" s="34"/>
      <c r="M357" s="34"/>
      <c r="N357" s="9"/>
      <c r="O357" s="34">
        <v>5.4</v>
      </c>
    </row>
    <row r="358" spans="1:15" x14ac:dyDescent="0.25">
      <c r="A358" s="203"/>
      <c r="B358" s="2" t="s">
        <v>347</v>
      </c>
      <c r="C358" s="9"/>
      <c r="D358" s="9"/>
      <c r="E358" s="31" t="s">
        <v>819</v>
      </c>
      <c r="F358" s="31">
        <v>137</v>
      </c>
      <c r="G358" s="32"/>
      <c r="H358" s="31"/>
      <c r="I358" s="31"/>
      <c r="J358" s="31"/>
      <c r="K358" s="31"/>
      <c r="L358" s="31"/>
      <c r="M358" s="78"/>
      <c r="O358" s="78">
        <v>5.2</v>
      </c>
    </row>
    <row r="359" spans="1:15" x14ac:dyDescent="0.25">
      <c r="A359" s="203"/>
      <c r="B359" s="2" t="s">
        <v>350</v>
      </c>
      <c r="C359" s="9"/>
      <c r="D359" s="9"/>
      <c r="E359" s="46" t="s">
        <v>820</v>
      </c>
      <c r="F359" s="46">
        <v>72</v>
      </c>
      <c r="G359" s="47"/>
      <c r="H359" s="46"/>
      <c r="I359" s="46"/>
      <c r="J359" s="46"/>
      <c r="K359" s="46"/>
      <c r="L359" s="46"/>
      <c r="M359" s="79"/>
      <c r="O359" s="79">
        <v>7</v>
      </c>
    </row>
    <row r="360" spans="1:15" x14ac:dyDescent="0.25">
      <c r="A360" s="203"/>
      <c r="B360" s="2" t="s">
        <v>353</v>
      </c>
      <c r="C360" s="9"/>
      <c r="D360" s="9"/>
      <c r="E360" s="28" t="s">
        <v>821</v>
      </c>
      <c r="F360" s="28">
        <v>17</v>
      </c>
      <c r="G360" s="29"/>
      <c r="H360" s="28"/>
      <c r="I360" s="28"/>
      <c r="J360" s="28"/>
      <c r="K360" s="28"/>
      <c r="L360" s="28"/>
      <c r="M360" s="80"/>
      <c r="O360" s="80">
        <v>5</v>
      </c>
    </row>
    <row r="361" spans="1:15" x14ac:dyDescent="0.25">
      <c r="A361" s="203" t="s">
        <v>822</v>
      </c>
      <c r="B361" s="87" t="s">
        <v>334</v>
      </c>
      <c r="C361" s="20">
        <f>SUM(F361:F364)</f>
        <v>592.79999999999995</v>
      </c>
      <c r="D361" s="20"/>
      <c r="E361" s="34" t="s">
        <v>335</v>
      </c>
      <c r="F361" s="34">
        <v>445</v>
      </c>
      <c r="G361" s="58">
        <v>445108.07138163591</v>
      </c>
      <c r="H361" s="34"/>
      <c r="I361" s="34"/>
      <c r="J361" s="34"/>
      <c r="K361" s="34"/>
      <c r="L361" s="34"/>
      <c r="M361" s="34"/>
      <c r="N361" s="9"/>
      <c r="O361" s="34">
        <v>36.5</v>
      </c>
    </row>
    <row r="362" spans="1:15" x14ac:dyDescent="0.25">
      <c r="A362" s="203"/>
      <c r="B362" s="87" t="s">
        <v>336</v>
      </c>
      <c r="C362" s="9"/>
      <c r="D362" s="9"/>
      <c r="E362" s="41" t="s">
        <v>337</v>
      </c>
      <c r="F362" s="44">
        <v>43</v>
      </c>
      <c r="G362" s="42">
        <v>42080.389085554518</v>
      </c>
      <c r="H362" s="31"/>
      <c r="I362" s="31"/>
      <c r="J362" s="31"/>
      <c r="K362" s="31"/>
      <c r="L362" s="31"/>
      <c r="M362" s="78"/>
      <c r="O362" s="78">
        <v>38.799999999999997</v>
      </c>
    </row>
    <row r="363" spans="1:15" x14ac:dyDescent="0.25">
      <c r="A363" s="203"/>
      <c r="B363" s="87" t="s">
        <v>338</v>
      </c>
      <c r="C363" s="9"/>
      <c r="D363" s="9"/>
      <c r="E363" s="49" t="s">
        <v>339</v>
      </c>
      <c r="F363" s="52">
        <v>99</v>
      </c>
      <c r="G363" s="50">
        <v>98796.85955296774</v>
      </c>
      <c r="H363" s="46"/>
      <c r="I363" s="46"/>
      <c r="J363" s="46"/>
      <c r="K363" s="46"/>
      <c r="L363" s="46"/>
      <c r="M363" s="79"/>
      <c r="O363" s="79">
        <v>28.6</v>
      </c>
    </row>
    <row r="364" spans="1:15" x14ac:dyDescent="0.25">
      <c r="A364" s="203"/>
      <c r="B364" s="87" t="s">
        <v>340</v>
      </c>
      <c r="C364" s="9"/>
      <c r="D364" s="9"/>
      <c r="E364" s="53" t="s">
        <v>341</v>
      </c>
      <c r="F364" s="56">
        <v>5.8</v>
      </c>
      <c r="G364" s="54">
        <v>5683.8863260600883</v>
      </c>
      <c r="H364" s="28"/>
      <c r="I364" s="28"/>
      <c r="J364" s="28"/>
      <c r="K364" s="28"/>
      <c r="L364" s="28"/>
      <c r="M364" s="80"/>
      <c r="O364" s="80">
        <v>17.899999999999999</v>
      </c>
    </row>
    <row r="365" spans="1:15" x14ac:dyDescent="0.25">
      <c r="A365" s="203"/>
      <c r="B365" s="2" t="s">
        <v>320</v>
      </c>
      <c r="C365" s="9">
        <f>SUM(F365,F371,F377,F383)</f>
        <v>554</v>
      </c>
      <c r="D365" s="18">
        <f>SUM(G365,G371,G377,G383)/1000</f>
        <v>553.74818118494306</v>
      </c>
      <c r="E365" s="34" t="s">
        <v>321</v>
      </c>
      <c r="F365" s="34">
        <v>426</v>
      </c>
      <c r="G365" s="35">
        <v>425709.48323773121</v>
      </c>
      <c r="H365" s="34"/>
      <c r="I365" s="34"/>
      <c r="J365" s="34"/>
      <c r="K365" s="34"/>
      <c r="L365" s="34"/>
      <c r="M365" s="36">
        <f>SQRT(M366^2+M367^2+M368^2+M369^2+M370^2)</f>
        <v>14.726167186338744</v>
      </c>
      <c r="O365" s="36">
        <v>14.7</v>
      </c>
    </row>
    <row r="366" spans="1:15" x14ac:dyDescent="0.25">
      <c r="A366" s="203"/>
      <c r="C366" s="9"/>
      <c r="D366" s="9"/>
      <c r="E366" s="9" t="s">
        <v>811</v>
      </c>
      <c r="H366" s="9">
        <v>2.2999999999999998</v>
      </c>
      <c r="I366" s="9">
        <v>0</v>
      </c>
      <c r="J366" s="9">
        <v>0</v>
      </c>
      <c r="K366" s="9">
        <v>0</v>
      </c>
      <c r="L366" s="9">
        <v>0</v>
      </c>
      <c r="M366" s="14">
        <f>SQRT(H366^2+I366^2+J366^2+K366^2+L366^2)</f>
        <v>2.2999999999999998</v>
      </c>
      <c r="O366" s="14"/>
    </row>
    <row r="367" spans="1:15" x14ac:dyDescent="0.25">
      <c r="A367" s="203"/>
      <c r="C367" s="9"/>
      <c r="D367" s="9"/>
      <c r="E367" s="9" t="s">
        <v>823</v>
      </c>
      <c r="H367" s="9">
        <v>2.2999999999999998</v>
      </c>
      <c r="I367" s="9">
        <v>4.5</v>
      </c>
      <c r="J367" s="9">
        <v>4.5</v>
      </c>
      <c r="K367" s="9">
        <v>2.2999999999999998</v>
      </c>
      <c r="L367" s="9">
        <v>4.5</v>
      </c>
      <c r="M367" s="14">
        <f>SQRT(H367^2+I367^2+J367^2+K367^2+L367^2)</f>
        <v>8.4457089696484324</v>
      </c>
      <c r="O367" s="14"/>
    </row>
    <row r="368" spans="1:15" x14ac:dyDescent="0.25">
      <c r="A368" s="203"/>
      <c r="C368" s="9"/>
      <c r="D368" s="9"/>
      <c r="E368" s="9" t="s">
        <v>824</v>
      </c>
      <c r="H368" s="9">
        <v>6.8</v>
      </c>
      <c r="I368" s="9">
        <v>0</v>
      </c>
      <c r="J368" s="9">
        <v>0</v>
      </c>
      <c r="K368" s="9">
        <v>0</v>
      </c>
      <c r="L368" s="9">
        <v>0</v>
      </c>
      <c r="M368" s="14">
        <f>SQRT(H368^2+I368^2+J368^2+K368^2+L368^2)</f>
        <v>6.8</v>
      </c>
      <c r="O368" s="14"/>
    </row>
    <row r="369" spans="1:15" x14ac:dyDescent="0.25">
      <c r="A369" s="203"/>
      <c r="C369" s="9"/>
      <c r="D369" s="9"/>
      <c r="E369" s="9" t="s">
        <v>825</v>
      </c>
      <c r="H369" s="9">
        <v>2.2999999999999998</v>
      </c>
      <c r="I369" s="9">
        <v>0</v>
      </c>
      <c r="J369" s="9">
        <v>4.5</v>
      </c>
      <c r="K369" s="9">
        <v>1.1000000000000001</v>
      </c>
      <c r="L369" s="9">
        <v>4.5</v>
      </c>
      <c r="M369" s="14">
        <f>SQRT(H369^2+I369^2+J369^2+K369^2+L369^2)</f>
        <v>6.8556546004010439</v>
      </c>
      <c r="O369" s="14"/>
    </row>
    <row r="370" spans="1:15" x14ac:dyDescent="0.25">
      <c r="A370" s="203"/>
      <c r="C370" s="9"/>
      <c r="D370" s="9"/>
      <c r="E370" s="9" t="s">
        <v>919</v>
      </c>
      <c r="H370" s="9">
        <v>2.2999999999999998</v>
      </c>
      <c r="I370" s="9">
        <v>0</v>
      </c>
      <c r="J370" s="9">
        <v>4.5</v>
      </c>
      <c r="K370" s="9">
        <v>1.1000000000000001</v>
      </c>
      <c r="L370" s="9">
        <v>4.5</v>
      </c>
      <c r="M370" s="14">
        <f>SQRT(H370^2+I370^2+J370^2+K370^2+L370^2)</f>
        <v>6.8556546004010439</v>
      </c>
      <c r="O370" s="14"/>
    </row>
    <row r="371" spans="1:15" x14ac:dyDescent="0.25">
      <c r="A371" s="203"/>
      <c r="B371" s="2" t="s">
        <v>324</v>
      </c>
      <c r="C371" s="9"/>
      <c r="D371" s="9"/>
      <c r="E371" s="31" t="s">
        <v>325</v>
      </c>
      <c r="F371" s="31">
        <v>48</v>
      </c>
      <c r="G371" s="32">
        <v>48152.271309214091</v>
      </c>
      <c r="H371" s="31"/>
      <c r="I371" s="31"/>
      <c r="J371" s="31"/>
      <c r="K371" s="31"/>
      <c r="L371" s="31"/>
      <c r="M371" s="33">
        <f>SQRT(M372^2+M373^2+M374^2+M375^2+M376^2)</f>
        <v>14.726167186338744</v>
      </c>
      <c r="O371" s="33">
        <v>14.7</v>
      </c>
    </row>
    <row r="372" spans="1:15" x14ac:dyDescent="0.25">
      <c r="A372" s="203"/>
      <c r="C372" s="9"/>
      <c r="D372" s="9"/>
      <c r="E372" s="9" t="s">
        <v>811</v>
      </c>
      <c r="H372" s="9">
        <v>2.2999999999999998</v>
      </c>
      <c r="I372" s="9">
        <v>0</v>
      </c>
      <c r="J372" s="9">
        <v>0</v>
      </c>
      <c r="K372" s="9">
        <v>0</v>
      </c>
      <c r="L372" s="9">
        <v>0</v>
      </c>
      <c r="M372" s="14">
        <f>SQRT(H372^2+I372^2+J372^2+K372^2+L372^2)</f>
        <v>2.2999999999999998</v>
      </c>
      <c r="O372" s="14"/>
    </row>
    <row r="373" spans="1:15" x14ac:dyDescent="0.25">
      <c r="A373" s="203"/>
      <c r="C373" s="9"/>
      <c r="D373" s="9"/>
      <c r="E373" s="9" t="s">
        <v>823</v>
      </c>
      <c r="H373" s="9">
        <v>2.2999999999999998</v>
      </c>
      <c r="I373" s="9">
        <v>4.5</v>
      </c>
      <c r="J373" s="9">
        <v>4.5</v>
      </c>
      <c r="K373" s="9">
        <v>2.2999999999999998</v>
      </c>
      <c r="L373" s="9">
        <v>4.5</v>
      </c>
      <c r="M373" s="14">
        <f>SQRT(H373^2+I373^2+J373^2+K373^2+L373^2)</f>
        <v>8.4457089696484324</v>
      </c>
      <c r="O373" s="14"/>
    </row>
    <row r="374" spans="1:15" x14ac:dyDescent="0.25">
      <c r="A374" s="203"/>
      <c r="C374" s="9"/>
      <c r="D374" s="9"/>
      <c r="E374" s="9" t="s">
        <v>824</v>
      </c>
      <c r="H374" s="9">
        <v>6.8</v>
      </c>
      <c r="I374" s="9">
        <v>0</v>
      </c>
      <c r="J374" s="9">
        <v>0</v>
      </c>
      <c r="K374" s="9">
        <v>0</v>
      </c>
      <c r="L374" s="9">
        <v>0</v>
      </c>
      <c r="M374" s="14">
        <f>SQRT(H374^2+I374^2+J374^2+K374^2+L374^2)</f>
        <v>6.8</v>
      </c>
      <c r="O374" s="14"/>
    </row>
    <row r="375" spans="1:15" x14ac:dyDescent="0.25">
      <c r="A375" s="203"/>
      <c r="C375" s="9"/>
      <c r="D375" s="9"/>
      <c r="E375" s="9" t="s">
        <v>825</v>
      </c>
      <c r="H375" s="9">
        <v>2.2999999999999998</v>
      </c>
      <c r="I375" s="9">
        <v>0</v>
      </c>
      <c r="J375" s="9">
        <v>4.5</v>
      </c>
      <c r="K375" s="9">
        <v>1.1000000000000001</v>
      </c>
      <c r="L375" s="9">
        <v>4.5</v>
      </c>
      <c r="M375" s="14">
        <f>SQRT(H375^2+I375^2+J375^2+K375^2+L375^2)</f>
        <v>6.8556546004010439</v>
      </c>
      <c r="O375" s="14"/>
    </row>
    <row r="376" spans="1:15" x14ac:dyDescent="0.25">
      <c r="A376" s="203"/>
      <c r="C376" s="9"/>
      <c r="D376" s="9"/>
      <c r="E376" s="9" t="s">
        <v>920</v>
      </c>
      <c r="H376" s="9">
        <v>2.2999999999999998</v>
      </c>
      <c r="I376" s="9">
        <v>0</v>
      </c>
      <c r="J376" s="9">
        <v>4.5</v>
      </c>
      <c r="K376" s="9">
        <v>1.1000000000000001</v>
      </c>
      <c r="L376" s="9">
        <v>4.5</v>
      </c>
      <c r="M376" s="14">
        <f>SQRT(H376^2+I376^2+J376^2+K376^2+L376^2)</f>
        <v>6.8556546004010439</v>
      </c>
      <c r="O376" s="14"/>
    </row>
    <row r="377" spans="1:15" x14ac:dyDescent="0.25">
      <c r="A377" s="203"/>
      <c r="B377" s="2" t="s">
        <v>327</v>
      </c>
      <c r="C377" s="9"/>
      <c r="D377" s="9"/>
      <c r="E377" s="46" t="s">
        <v>328</v>
      </c>
      <c r="F377" s="46">
        <v>55</v>
      </c>
      <c r="G377" s="47">
        <v>54708.214351313662</v>
      </c>
      <c r="H377" s="46"/>
      <c r="I377" s="46"/>
      <c r="J377" s="46"/>
      <c r="K377" s="46"/>
      <c r="L377" s="46"/>
      <c r="M377" s="48">
        <f>SQRT(M378^2+M379^2+M380^2+M381^2+M382^2)</f>
        <v>14.726167186338744</v>
      </c>
      <c r="O377" s="48">
        <v>14.7</v>
      </c>
    </row>
    <row r="378" spans="1:15" x14ac:dyDescent="0.25">
      <c r="A378" s="203"/>
      <c r="C378" s="9"/>
      <c r="D378" s="9"/>
      <c r="E378" s="9" t="s">
        <v>811</v>
      </c>
      <c r="H378" s="9">
        <v>2.2999999999999998</v>
      </c>
      <c r="I378" s="9">
        <v>0</v>
      </c>
      <c r="J378" s="9">
        <v>0</v>
      </c>
      <c r="K378" s="9">
        <v>0</v>
      </c>
      <c r="L378" s="9">
        <v>0</v>
      </c>
      <c r="M378" s="14">
        <f>SQRT(H378^2+I378^2+J378^2+K378^2+L378^2)</f>
        <v>2.2999999999999998</v>
      </c>
      <c r="O378" s="14"/>
    </row>
    <row r="379" spans="1:15" x14ac:dyDescent="0.25">
      <c r="A379" s="203"/>
      <c r="C379" s="9"/>
      <c r="D379" s="9"/>
      <c r="E379" s="9" t="s">
        <v>823</v>
      </c>
      <c r="H379" s="9">
        <v>2.2999999999999998</v>
      </c>
      <c r="I379" s="9">
        <v>4.5</v>
      </c>
      <c r="J379" s="9">
        <v>4.5</v>
      </c>
      <c r="K379" s="9">
        <v>2.2999999999999998</v>
      </c>
      <c r="L379" s="9">
        <v>4.5</v>
      </c>
      <c r="M379" s="14">
        <f>SQRT(H379^2+I379^2+J379^2+K379^2+L379^2)</f>
        <v>8.4457089696484324</v>
      </c>
      <c r="O379" s="14"/>
    </row>
    <row r="380" spans="1:15" x14ac:dyDescent="0.25">
      <c r="A380" s="203"/>
      <c r="C380" s="9"/>
      <c r="D380" s="9"/>
      <c r="E380" s="9" t="s">
        <v>824</v>
      </c>
      <c r="H380" s="9">
        <v>6.8</v>
      </c>
      <c r="I380" s="9">
        <v>0</v>
      </c>
      <c r="J380" s="9">
        <v>0</v>
      </c>
      <c r="K380" s="9">
        <v>0</v>
      </c>
      <c r="L380" s="9">
        <v>0</v>
      </c>
      <c r="M380" s="14">
        <f>SQRT(H380^2+I380^2+J380^2+K380^2+L380^2)</f>
        <v>6.8</v>
      </c>
      <c r="O380" s="14"/>
    </row>
    <row r="381" spans="1:15" x14ac:dyDescent="0.25">
      <c r="A381" s="203"/>
      <c r="C381" s="9"/>
      <c r="D381" s="9"/>
      <c r="E381" s="9" t="s">
        <v>825</v>
      </c>
      <c r="H381" s="9">
        <v>2.2999999999999998</v>
      </c>
      <c r="I381" s="9">
        <v>0</v>
      </c>
      <c r="J381" s="9">
        <v>4.5</v>
      </c>
      <c r="K381" s="9">
        <v>1.1000000000000001</v>
      </c>
      <c r="L381" s="9">
        <v>4.5</v>
      </c>
      <c r="M381" s="14">
        <f>SQRT(H381^2+I381^2+J381^2+K381^2+L381^2)</f>
        <v>6.8556546004010439</v>
      </c>
      <c r="O381" s="14"/>
    </row>
    <row r="382" spans="1:15" x14ac:dyDescent="0.25">
      <c r="A382" s="203"/>
      <c r="C382" s="9"/>
      <c r="D382" s="9"/>
      <c r="E382" s="9" t="s">
        <v>921</v>
      </c>
      <c r="H382" s="9">
        <v>2.2999999999999998</v>
      </c>
      <c r="I382" s="9">
        <v>0</v>
      </c>
      <c r="J382" s="9">
        <v>4.5</v>
      </c>
      <c r="K382" s="9">
        <v>1.1000000000000001</v>
      </c>
      <c r="L382" s="9">
        <v>4.5</v>
      </c>
      <c r="M382" s="14">
        <f>SQRT(H382^2+I382^2+J382^2+K382^2+L382^2)</f>
        <v>6.8556546004010439</v>
      </c>
      <c r="O382" s="14"/>
    </row>
    <row r="383" spans="1:15" x14ac:dyDescent="0.25">
      <c r="A383" s="203"/>
      <c r="B383" s="2" t="s">
        <v>330</v>
      </c>
      <c r="C383" s="9"/>
      <c r="D383" s="9"/>
      <c r="E383" s="28" t="s">
        <v>331</v>
      </c>
      <c r="F383" s="28">
        <v>25</v>
      </c>
      <c r="G383" s="29">
        <v>25178.212286684124</v>
      </c>
      <c r="H383" s="28"/>
      <c r="I383" s="28"/>
      <c r="J383" s="28"/>
      <c r="K383" s="28"/>
      <c r="L383" s="28"/>
      <c r="M383" s="30">
        <f>SQRT(M384^2+M385^2+M386^2+M387^2+M388^2)</f>
        <v>14.726167186338744</v>
      </c>
      <c r="O383" s="30">
        <v>12.2</v>
      </c>
    </row>
    <row r="384" spans="1:15" x14ac:dyDescent="0.25">
      <c r="A384" s="203"/>
      <c r="C384" s="9"/>
      <c r="D384" s="9"/>
      <c r="E384" s="9" t="s">
        <v>811</v>
      </c>
      <c r="H384" s="9">
        <v>2.2999999999999998</v>
      </c>
      <c r="I384" s="9">
        <v>0</v>
      </c>
      <c r="J384" s="9">
        <v>0</v>
      </c>
      <c r="K384" s="9">
        <v>0</v>
      </c>
      <c r="L384" s="9">
        <v>0</v>
      </c>
      <c r="M384" s="14">
        <f>SQRT(H384^2+I384^2+J384^2+K384^2+L384^2)</f>
        <v>2.2999999999999998</v>
      </c>
      <c r="O384" s="14"/>
    </row>
    <row r="385" spans="1:15" x14ac:dyDescent="0.25">
      <c r="A385" s="203"/>
      <c r="C385" s="9"/>
      <c r="D385" s="9"/>
      <c r="E385" s="9" t="s">
        <v>823</v>
      </c>
      <c r="H385" s="9">
        <v>2.2999999999999998</v>
      </c>
      <c r="I385" s="9">
        <v>4.5</v>
      </c>
      <c r="J385" s="9">
        <v>4.5</v>
      </c>
      <c r="K385" s="9">
        <v>2.2999999999999998</v>
      </c>
      <c r="L385" s="9">
        <v>4.5</v>
      </c>
      <c r="M385" s="14">
        <f>SQRT(H385^2+I385^2+J385^2+K385^2+L385^2)</f>
        <v>8.4457089696484324</v>
      </c>
      <c r="O385" s="14"/>
    </row>
    <row r="386" spans="1:15" x14ac:dyDescent="0.25">
      <c r="A386" s="203"/>
      <c r="C386" s="9"/>
      <c r="D386" s="9"/>
      <c r="E386" s="9" t="s">
        <v>824</v>
      </c>
      <c r="H386" s="9">
        <v>6.8</v>
      </c>
      <c r="I386" s="9">
        <v>0</v>
      </c>
      <c r="J386" s="9">
        <v>0</v>
      </c>
      <c r="K386" s="9">
        <v>0</v>
      </c>
      <c r="L386" s="9">
        <v>0</v>
      </c>
      <c r="M386" s="14">
        <f>SQRT(H386^2+I386^2+J386^2+K386^2+L386^2)</f>
        <v>6.8</v>
      </c>
      <c r="O386" s="14"/>
    </row>
    <row r="387" spans="1:15" x14ac:dyDescent="0.25">
      <c r="A387" s="203"/>
      <c r="C387" s="9"/>
      <c r="D387" s="9"/>
      <c r="E387" s="9" t="s">
        <v>825</v>
      </c>
      <c r="H387" s="9">
        <v>2.2999999999999998</v>
      </c>
      <c r="I387" s="9">
        <v>0</v>
      </c>
      <c r="J387" s="9">
        <v>4.5</v>
      </c>
      <c r="K387" s="9">
        <v>1.1000000000000001</v>
      </c>
      <c r="L387" s="9">
        <v>4.5</v>
      </c>
      <c r="M387" s="14">
        <f>SQRT(H387^2+I387^2+J387^2+K387^2+L387^2)</f>
        <v>6.8556546004010439</v>
      </c>
      <c r="O387" s="14"/>
    </row>
    <row r="388" spans="1:15" x14ac:dyDescent="0.25">
      <c r="A388" s="203"/>
      <c r="C388" s="9"/>
      <c r="D388" s="9"/>
      <c r="E388" s="9" t="s">
        <v>922</v>
      </c>
      <c r="H388" s="9">
        <v>2.2999999999999998</v>
      </c>
      <c r="I388" s="9">
        <v>0</v>
      </c>
      <c r="J388" s="9">
        <v>4.5</v>
      </c>
      <c r="K388" s="9">
        <v>1.1000000000000001</v>
      </c>
      <c r="L388" s="9">
        <v>4.5</v>
      </c>
      <c r="M388" s="14">
        <f>SQRT(H388^2+I388^2+J388^2+K388^2+L388^2)</f>
        <v>6.8556546004010439</v>
      </c>
      <c r="O388" s="14"/>
    </row>
    <row r="389" spans="1:15" x14ac:dyDescent="0.25">
      <c r="A389" s="203"/>
      <c r="B389" s="2" t="s">
        <v>417</v>
      </c>
      <c r="C389" s="9">
        <f>SUM(F389,F395,F401,F407)</f>
        <v>18.8</v>
      </c>
      <c r="D389" s="18">
        <f>SUM(G389,G395,G401,G407)/1000</f>
        <v>18.393037041473782</v>
      </c>
      <c r="E389" s="34" t="s">
        <v>418</v>
      </c>
      <c r="F389" s="34">
        <v>14</v>
      </c>
      <c r="G389" s="35">
        <v>14140.164356554566</v>
      </c>
      <c r="H389" s="34"/>
      <c r="I389" s="34"/>
      <c r="J389" s="34"/>
      <c r="K389" s="34"/>
      <c r="L389" s="34"/>
      <c r="M389" s="36">
        <f>SQRT(M390^2+M391^2+M392^2+M393^2+M394^2)</f>
        <v>14.726167186338744</v>
      </c>
      <c r="O389" s="36">
        <v>14.7</v>
      </c>
    </row>
    <row r="390" spans="1:15" x14ac:dyDescent="0.25">
      <c r="A390" s="203"/>
      <c r="C390" s="9"/>
      <c r="D390" s="9"/>
      <c r="E390" s="9" t="s">
        <v>811</v>
      </c>
      <c r="H390" s="9">
        <v>2.2999999999999998</v>
      </c>
      <c r="I390" s="9">
        <v>0</v>
      </c>
      <c r="J390" s="9">
        <v>0</v>
      </c>
      <c r="K390" s="9">
        <v>0</v>
      </c>
      <c r="L390" s="9">
        <v>0</v>
      </c>
      <c r="M390" s="14">
        <f>SQRT(H390^2+I390^2+J390^2+K390^2+L390^2)</f>
        <v>2.2999999999999998</v>
      </c>
      <c r="O390" s="14"/>
    </row>
    <row r="391" spans="1:15" x14ac:dyDescent="0.25">
      <c r="A391" s="203"/>
      <c r="C391" s="9"/>
      <c r="D391" s="9"/>
      <c r="E391" s="9" t="s">
        <v>823</v>
      </c>
      <c r="H391" s="9">
        <v>2.2999999999999998</v>
      </c>
      <c r="I391" s="9">
        <v>4.5</v>
      </c>
      <c r="J391" s="9">
        <v>4.5</v>
      </c>
      <c r="K391" s="9">
        <v>2.2999999999999998</v>
      </c>
      <c r="L391" s="9">
        <v>4.5</v>
      </c>
      <c r="M391" s="14">
        <f>SQRT(H391^2+I391^2+J391^2+K391^2+L391^2)</f>
        <v>8.4457089696484324</v>
      </c>
      <c r="O391" s="14"/>
    </row>
    <row r="392" spans="1:15" x14ac:dyDescent="0.25">
      <c r="A392" s="203"/>
      <c r="C392" s="9"/>
      <c r="D392" s="9"/>
      <c r="E392" s="9" t="s">
        <v>824</v>
      </c>
      <c r="H392" s="9">
        <v>6.8</v>
      </c>
      <c r="I392" s="9">
        <v>0</v>
      </c>
      <c r="J392" s="9">
        <v>0</v>
      </c>
      <c r="K392" s="9">
        <v>0</v>
      </c>
      <c r="L392" s="9">
        <v>0</v>
      </c>
      <c r="M392" s="14">
        <f>SQRT(H392^2+I392^2+J392^2+K392^2+L392^2)</f>
        <v>6.8</v>
      </c>
      <c r="O392" s="14"/>
    </row>
    <row r="393" spans="1:15" x14ac:dyDescent="0.25">
      <c r="A393" s="203"/>
      <c r="C393" s="9"/>
      <c r="D393" s="9"/>
      <c r="E393" s="9" t="s">
        <v>825</v>
      </c>
      <c r="H393" s="9">
        <v>2.2999999999999998</v>
      </c>
      <c r="I393" s="9">
        <v>0</v>
      </c>
      <c r="J393" s="9">
        <v>4.5</v>
      </c>
      <c r="K393" s="9">
        <v>1.1000000000000001</v>
      </c>
      <c r="L393" s="9">
        <v>4.5</v>
      </c>
      <c r="M393" s="14">
        <f>SQRT(H393^2+I393^2+J393^2+K393^2+L393^2)</f>
        <v>6.8556546004010439</v>
      </c>
      <c r="O393" s="14"/>
    </row>
    <row r="394" spans="1:15" x14ac:dyDescent="0.25">
      <c r="A394" s="203"/>
      <c r="C394" s="9"/>
      <c r="D394" s="9"/>
      <c r="E394" s="9" t="s">
        <v>922</v>
      </c>
      <c r="H394" s="9">
        <v>2.2999999999999998</v>
      </c>
      <c r="I394" s="9">
        <v>0</v>
      </c>
      <c r="J394" s="9">
        <v>4.5</v>
      </c>
      <c r="K394" s="9">
        <v>1.1000000000000001</v>
      </c>
      <c r="L394" s="9">
        <v>4.5</v>
      </c>
      <c r="M394" s="14">
        <f>SQRT(H394^2+I394^2+J394^2+K394^2+L394^2)</f>
        <v>6.8556546004010439</v>
      </c>
      <c r="O394" s="14"/>
    </row>
    <row r="395" spans="1:15" x14ac:dyDescent="0.25">
      <c r="A395" s="203"/>
      <c r="B395" s="2" t="s">
        <v>420</v>
      </c>
      <c r="C395" s="9"/>
      <c r="D395" s="9"/>
      <c r="E395" s="31" t="s">
        <v>421</v>
      </c>
      <c r="F395" s="31">
        <v>2</v>
      </c>
      <c r="G395" s="32">
        <v>1599.4030137061009</v>
      </c>
      <c r="H395" s="31"/>
      <c r="I395" s="31"/>
      <c r="J395" s="31"/>
      <c r="K395" s="31"/>
      <c r="L395" s="31"/>
      <c r="M395" s="33">
        <f>SQRT(M396^2+M397^2+M398^2+M399^2+M400^2)</f>
        <v>14.726167186338744</v>
      </c>
      <c r="O395" s="33">
        <v>14.7</v>
      </c>
    </row>
    <row r="396" spans="1:15" x14ac:dyDescent="0.25">
      <c r="A396" s="203"/>
      <c r="C396" s="9"/>
      <c r="D396" s="9"/>
      <c r="E396" s="9" t="s">
        <v>811</v>
      </c>
      <c r="H396" s="9">
        <v>2.2999999999999998</v>
      </c>
      <c r="I396" s="9">
        <v>0</v>
      </c>
      <c r="J396" s="9">
        <v>0</v>
      </c>
      <c r="K396" s="9">
        <v>0</v>
      </c>
      <c r="L396" s="9">
        <v>0</v>
      </c>
      <c r="M396" s="14">
        <f>SQRT(H396^2+I396^2+J396^2+K396^2+L396^2)</f>
        <v>2.2999999999999998</v>
      </c>
      <c r="O396" s="14"/>
    </row>
    <row r="397" spans="1:15" x14ac:dyDescent="0.25">
      <c r="A397" s="203"/>
      <c r="C397" s="9"/>
      <c r="D397" s="9"/>
      <c r="E397" s="9" t="s">
        <v>823</v>
      </c>
      <c r="H397" s="9">
        <v>2.2999999999999998</v>
      </c>
      <c r="I397" s="9">
        <v>4.5</v>
      </c>
      <c r="J397" s="9">
        <v>4.5</v>
      </c>
      <c r="K397" s="9">
        <v>2.2999999999999998</v>
      </c>
      <c r="L397" s="9">
        <v>4.5</v>
      </c>
      <c r="M397" s="14">
        <f>SQRT(H397^2+I397^2+J397^2+K397^2+L397^2)</f>
        <v>8.4457089696484324</v>
      </c>
      <c r="O397" s="14"/>
    </row>
    <row r="398" spans="1:15" x14ac:dyDescent="0.25">
      <c r="A398" s="203"/>
      <c r="C398" s="9"/>
      <c r="D398" s="9"/>
      <c r="E398" s="9" t="s">
        <v>824</v>
      </c>
      <c r="H398" s="9">
        <v>6.8</v>
      </c>
      <c r="I398" s="9">
        <v>0</v>
      </c>
      <c r="J398" s="9">
        <v>0</v>
      </c>
      <c r="K398" s="9">
        <v>0</v>
      </c>
      <c r="L398" s="9">
        <v>0</v>
      </c>
      <c r="M398" s="14">
        <f>SQRT(H398^2+I398^2+J398^2+K398^2+L398^2)</f>
        <v>6.8</v>
      </c>
      <c r="O398" s="14"/>
    </row>
    <row r="399" spans="1:15" x14ac:dyDescent="0.25">
      <c r="A399" s="203"/>
      <c r="C399" s="9"/>
      <c r="D399" s="9"/>
      <c r="E399" s="9" t="s">
        <v>825</v>
      </c>
      <c r="H399" s="9">
        <v>2.2999999999999998</v>
      </c>
      <c r="I399" s="9">
        <v>0</v>
      </c>
      <c r="J399" s="9">
        <v>4.5</v>
      </c>
      <c r="K399" s="9">
        <v>1.1000000000000001</v>
      </c>
      <c r="L399" s="9">
        <v>4.5</v>
      </c>
      <c r="M399" s="14">
        <f>SQRT(H399^2+I399^2+J399^2+K399^2+L399^2)</f>
        <v>6.8556546004010439</v>
      </c>
      <c r="O399" s="14"/>
    </row>
    <row r="400" spans="1:15" x14ac:dyDescent="0.25">
      <c r="A400" s="203"/>
      <c r="C400" s="9"/>
      <c r="D400" s="9"/>
      <c r="E400" s="9" t="s">
        <v>922</v>
      </c>
      <c r="H400" s="9">
        <v>2.2999999999999998</v>
      </c>
      <c r="I400" s="9">
        <v>0</v>
      </c>
      <c r="J400" s="9">
        <v>4.5</v>
      </c>
      <c r="K400" s="9">
        <v>1.1000000000000001</v>
      </c>
      <c r="L400" s="9">
        <v>4.5</v>
      </c>
      <c r="M400" s="14">
        <f>SQRT(H400^2+I400^2+J400^2+K400^2+L400^2)</f>
        <v>6.8556546004010439</v>
      </c>
      <c r="O400" s="14"/>
    </row>
    <row r="401" spans="1:15" x14ac:dyDescent="0.25">
      <c r="A401" s="203"/>
      <c r="B401" s="2" t="s">
        <v>423</v>
      </c>
      <c r="C401" s="9"/>
      <c r="D401" s="9"/>
      <c r="E401" s="46" t="s">
        <v>424</v>
      </c>
      <c r="F401" s="46">
        <v>2</v>
      </c>
      <c r="G401" s="47">
        <v>1817.1621094689033</v>
      </c>
      <c r="H401" s="46"/>
      <c r="I401" s="46"/>
      <c r="J401" s="46"/>
      <c r="K401" s="46"/>
      <c r="L401" s="46"/>
      <c r="M401" s="48">
        <f>SQRT(M402^2+M403^2+M404^2+M405^2+M406^2)</f>
        <v>14.726167186338744</v>
      </c>
      <c r="O401" s="48">
        <v>14.7</v>
      </c>
    </row>
    <row r="402" spans="1:15" x14ac:dyDescent="0.25">
      <c r="A402" s="203"/>
      <c r="C402" s="9"/>
      <c r="D402" s="9"/>
      <c r="E402" s="9" t="s">
        <v>811</v>
      </c>
      <c r="H402" s="9">
        <v>2.2999999999999998</v>
      </c>
      <c r="I402" s="9">
        <v>0</v>
      </c>
      <c r="J402" s="9">
        <v>0</v>
      </c>
      <c r="K402" s="9">
        <v>0</v>
      </c>
      <c r="L402" s="9">
        <v>0</v>
      </c>
      <c r="M402" s="14">
        <f>SQRT(H402^2+I402^2+J402^2+K402^2+L402^2)</f>
        <v>2.2999999999999998</v>
      </c>
      <c r="O402" s="14"/>
    </row>
    <row r="403" spans="1:15" x14ac:dyDescent="0.25">
      <c r="A403" s="203"/>
      <c r="C403" s="9"/>
      <c r="D403" s="9"/>
      <c r="E403" s="9" t="s">
        <v>823</v>
      </c>
      <c r="H403" s="9">
        <v>2.2999999999999998</v>
      </c>
      <c r="I403" s="9">
        <v>4.5</v>
      </c>
      <c r="J403" s="9">
        <v>4.5</v>
      </c>
      <c r="K403" s="9">
        <v>2.2999999999999998</v>
      </c>
      <c r="L403" s="9">
        <v>4.5</v>
      </c>
      <c r="M403" s="14">
        <f>SQRT(H403^2+I403^2+J403^2+K403^2+L403^2)</f>
        <v>8.4457089696484324</v>
      </c>
      <c r="O403" s="14"/>
    </row>
    <row r="404" spans="1:15" x14ac:dyDescent="0.25">
      <c r="A404" s="203"/>
      <c r="C404" s="9"/>
      <c r="D404" s="9"/>
      <c r="E404" s="9" t="s">
        <v>824</v>
      </c>
      <c r="H404" s="9">
        <v>6.8</v>
      </c>
      <c r="I404" s="9">
        <v>0</v>
      </c>
      <c r="J404" s="9">
        <v>0</v>
      </c>
      <c r="K404" s="9">
        <v>0</v>
      </c>
      <c r="L404" s="9">
        <v>0</v>
      </c>
      <c r="M404" s="14">
        <f>SQRT(H404^2+I404^2+J404^2+K404^2+L404^2)</f>
        <v>6.8</v>
      </c>
      <c r="O404" s="14"/>
    </row>
    <row r="405" spans="1:15" x14ac:dyDescent="0.25">
      <c r="A405" s="203"/>
      <c r="C405" s="9"/>
      <c r="D405" s="9"/>
      <c r="E405" s="9" t="s">
        <v>825</v>
      </c>
      <c r="H405" s="9">
        <v>2.2999999999999998</v>
      </c>
      <c r="I405" s="9">
        <v>0</v>
      </c>
      <c r="J405" s="9">
        <v>4.5</v>
      </c>
      <c r="K405" s="9">
        <v>1.1000000000000001</v>
      </c>
      <c r="L405" s="9">
        <v>4.5</v>
      </c>
      <c r="M405" s="14">
        <f>SQRT(H405^2+I405^2+J405^2+K405^2+L405^2)</f>
        <v>6.8556546004010439</v>
      </c>
      <c r="O405" s="14"/>
    </row>
    <row r="406" spans="1:15" x14ac:dyDescent="0.25">
      <c r="A406" s="203"/>
      <c r="C406" s="9"/>
      <c r="D406" s="9"/>
      <c r="E406" s="9" t="s">
        <v>922</v>
      </c>
      <c r="H406" s="9">
        <v>2.2999999999999998</v>
      </c>
      <c r="I406" s="9">
        <v>0</v>
      </c>
      <c r="J406" s="9">
        <v>4.5</v>
      </c>
      <c r="K406" s="9">
        <v>1.1000000000000001</v>
      </c>
      <c r="L406" s="9">
        <v>4.5</v>
      </c>
      <c r="M406" s="14">
        <f>SQRT(H406^2+I406^2+J406^2+K406^2+L406^2)</f>
        <v>6.8556546004010439</v>
      </c>
      <c r="O406" s="14"/>
    </row>
    <row r="407" spans="1:15" x14ac:dyDescent="0.25">
      <c r="A407" s="203"/>
      <c r="B407" s="2" t="s">
        <v>426</v>
      </c>
      <c r="C407" s="9"/>
      <c r="D407" s="9"/>
      <c r="E407" s="28" t="s">
        <v>427</v>
      </c>
      <c r="F407" s="28">
        <v>0.8</v>
      </c>
      <c r="G407" s="29">
        <v>836.30756174421106</v>
      </c>
      <c r="H407" s="28"/>
      <c r="I407" s="28"/>
      <c r="J407" s="28"/>
      <c r="K407" s="28"/>
      <c r="L407" s="28"/>
      <c r="M407" s="30">
        <f>SQRT(M408^2+M409^2+M410^2+M411^2+M412^2)</f>
        <v>14.726167186338744</v>
      </c>
      <c r="O407" s="30">
        <v>14.7</v>
      </c>
    </row>
    <row r="408" spans="1:15" x14ac:dyDescent="0.25">
      <c r="A408" s="203"/>
      <c r="C408" s="9"/>
      <c r="D408" s="9"/>
      <c r="E408" s="9" t="s">
        <v>811</v>
      </c>
      <c r="H408" s="9">
        <v>2.2999999999999998</v>
      </c>
      <c r="I408" s="9">
        <v>0</v>
      </c>
      <c r="J408" s="9">
        <v>0</v>
      </c>
      <c r="K408" s="9">
        <v>0</v>
      </c>
      <c r="L408" s="9">
        <v>0</v>
      </c>
      <c r="M408" s="14">
        <f>SQRT(H408^2+I408^2+J408^2+K408^2+L408^2)</f>
        <v>2.2999999999999998</v>
      </c>
      <c r="O408" s="14"/>
    </row>
    <row r="409" spans="1:15" x14ac:dyDescent="0.25">
      <c r="A409" s="203"/>
      <c r="C409" s="9"/>
      <c r="D409" s="9"/>
      <c r="E409" s="9" t="s">
        <v>823</v>
      </c>
      <c r="H409" s="9">
        <v>2.2999999999999998</v>
      </c>
      <c r="I409" s="9">
        <v>4.5</v>
      </c>
      <c r="J409" s="9">
        <v>4.5</v>
      </c>
      <c r="K409" s="9">
        <v>2.2999999999999998</v>
      </c>
      <c r="L409" s="9">
        <v>4.5</v>
      </c>
      <c r="M409" s="14">
        <f>SQRT(H409^2+I409^2+J409^2+K409^2+L409^2)</f>
        <v>8.4457089696484324</v>
      </c>
      <c r="O409" s="14"/>
    </row>
    <row r="410" spans="1:15" x14ac:dyDescent="0.25">
      <c r="A410" s="203"/>
      <c r="C410" s="9"/>
      <c r="D410" s="9"/>
      <c r="E410" s="9" t="s">
        <v>824</v>
      </c>
      <c r="H410" s="9">
        <v>6.8</v>
      </c>
      <c r="I410" s="9">
        <v>0</v>
      </c>
      <c r="J410" s="9">
        <v>0</v>
      </c>
      <c r="K410" s="9">
        <v>0</v>
      </c>
      <c r="L410" s="9">
        <v>0</v>
      </c>
      <c r="M410" s="14">
        <f>SQRT(H410^2+I410^2+J410^2+K410^2+L410^2)</f>
        <v>6.8</v>
      </c>
      <c r="O410" s="14"/>
    </row>
    <row r="411" spans="1:15" x14ac:dyDescent="0.25">
      <c r="A411" s="203"/>
      <c r="C411" s="9"/>
      <c r="D411" s="9"/>
      <c r="E411" s="9" t="s">
        <v>825</v>
      </c>
      <c r="H411" s="9">
        <v>2.2999999999999998</v>
      </c>
      <c r="I411" s="9">
        <v>0</v>
      </c>
      <c r="J411" s="9">
        <v>4.5</v>
      </c>
      <c r="K411" s="9">
        <v>1.1000000000000001</v>
      </c>
      <c r="L411" s="9">
        <v>4.5</v>
      </c>
      <c r="M411" s="14">
        <f>SQRT(H411^2+I411^2+J411^2+K411^2+L411^2)</f>
        <v>6.8556546004010439</v>
      </c>
      <c r="O411" s="14"/>
    </row>
    <row r="412" spans="1:15" x14ac:dyDescent="0.25">
      <c r="A412" s="203"/>
      <c r="C412" s="9"/>
      <c r="D412" s="9"/>
      <c r="E412" s="9" t="s">
        <v>922</v>
      </c>
      <c r="H412" s="9">
        <v>2.2999999999999998</v>
      </c>
      <c r="I412" s="9">
        <v>0</v>
      </c>
      <c r="J412" s="9">
        <v>4.5</v>
      </c>
      <c r="K412" s="9">
        <v>1.1000000000000001</v>
      </c>
      <c r="L412" s="9">
        <v>4.5</v>
      </c>
      <c r="M412" s="14">
        <f>SQRT(H412^2+I412^2+J412^2+K412^2+L412^2)</f>
        <v>6.8556546004010439</v>
      </c>
      <c r="O412" s="14"/>
    </row>
    <row r="413" spans="1:15" x14ac:dyDescent="0.25">
      <c r="A413" s="203"/>
      <c r="B413" s="2" t="s">
        <v>404</v>
      </c>
      <c r="C413" s="18">
        <f>SUM(F413,F422,F431,F440)</f>
        <v>1128</v>
      </c>
      <c r="D413" s="18">
        <f>SUM(G413,G422,G431,G440)/1000</f>
        <v>1127.0243504896873</v>
      </c>
      <c r="E413" s="34" t="s">
        <v>405</v>
      </c>
      <c r="F413" s="58">
        <v>857</v>
      </c>
      <c r="G413" s="35">
        <f>SUM(G414,G418)</f>
        <v>856677.39026281261</v>
      </c>
      <c r="H413" s="34"/>
      <c r="I413" s="34"/>
      <c r="J413" s="34"/>
      <c r="K413" s="34"/>
      <c r="L413" s="34"/>
      <c r="M413" s="40">
        <f>N413/G413*100</f>
        <v>17.518021315057783</v>
      </c>
      <c r="N413" s="7">
        <f>SQRT(N414^2+N418^2)</f>
        <v>150072.92782752027</v>
      </c>
      <c r="O413" s="40">
        <v>17.5</v>
      </c>
    </row>
    <row r="414" spans="1:15" x14ac:dyDescent="0.25">
      <c r="A414" s="203"/>
      <c r="C414" s="9"/>
      <c r="D414" s="9"/>
      <c r="E414" s="9" t="s">
        <v>551</v>
      </c>
      <c r="G414" s="18">
        <v>712208.71592831262</v>
      </c>
      <c r="M414" s="14">
        <f>SQRT(M415^2+M416^2+M417^2)</f>
        <v>20.650907970353263</v>
      </c>
      <c r="N414" s="7">
        <f>G414*M414/100</f>
        <v>147077.56648319055</v>
      </c>
      <c r="O414" s="14"/>
    </row>
    <row r="415" spans="1:15" x14ac:dyDescent="0.25">
      <c r="A415" s="203"/>
      <c r="C415" s="9"/>
      <c r="D415" s="9"/>
      <c r="E415" s="9" t="s">
        <v>827</v>
      </c>
      <c r="H415" s="9">
        <v>4.5</v>
      </c>
      <c r="I415" s="9">
        <v>0</v>
      </c>
      <c r="J415" s="9">
        <v>0</v>
      </c>
      <c r="K415" s="9">
        <v>0</v>
      </c>
      <c r="L415" s="9">
        <v>0</v>
      </c>
      <c r="M415" s="14">
        <f>SQRT(H415^2+I415^2+J415^2+K415^2+L415^2)</f>
        <v>4.5</v>
      </c>
      <c r="O415" s="14"/>
    </row>
    <row r="416" spans="1:15" x14ac:dyDescent="0.25">
      <c r="A416" s="203"/>
      <c r="C416" s="9"/>
      <c r="D416" s="9"/>
      <c r="E416" s="9" t="s">
        <v>828</v>
      </c>
      <c r="H416" s="9">
        <v>13.7</v>
      </c>
      <c r="I416" s="9">
        <v>0</v>
      </c>
      <c r="J416" s="9">
        <v>2.2999999999999998</v>
      </c>
      <c r="K416" s="9">
        <v>2.2999999999999998</v>
      </c>
      <c r="L416" s="9">
        <v>0</v>
      </c>
      <c r="M416" s="14">
        <f>SQRT(H416^2+I416^2+J416^2+K416^2+L416^2)</f>
        <v>14.0808380432416</v>
      </c>
      <c r="O416" s="14"/>
    </row>
    <row r="417" spans="1:15" x14ac:dyDescent="0.25">
      <c r="A417" s="203"/>
      <c r="C417" s="9"/>
      <c r="D417" s="9"/>
      <c r="E417" s="9" t="s">
        <v>797</v>
      </c>
      <c r="H417" s="9">
        <v>13.7</v>
      </c>
      <c r="I417" s="9">
        <v>0</v>
      </c>
      <c r="J417" s="9">
        <v>0</v>
      </c>
      <c r="K417" s="9">
        <v>4.5</v>
      </c>
      <c r="L417" s="9">
        <v>0</v>
      </c>
      <c r="M417" s="14">
        <f>SQRT(H417^2+I417^2+J417^2+K417^2+L417^2)</f>
        <v>14.420124826089404</v>
      </c>
      <c r="O417" s="14"/>
    </row>
    <row r="418" spans="1:15" x14ac:dyDescent="0.25">
      <c r="A418" s="203"/>
      <c r="C418" s="9"/>
      <c r="D418" s="9"/>
      <c r="E418" s="9" t="s">
        <v>550</v>
      </c>
      <c r="G418" s="18">
        <v>144468.67433449998</v>
      </c>
      <c r="M418" s="14">
        <f>SQRT(M419^2+M420^2+M421^2)</f>
        <v>20.650907970353263</v>
      </c>
      <c r="N418" s="7">
        <f>G418*M418/100</f>
        <v>29834.092982806953</v>
      </c>
      <c r="O418" s="14"/>
    </row>
    <row r="419" spans="1:15" x14ac:dyDescent="0.25">
      <c r="A419" s="203"/>
      <c r="C419" s="9"/>
      <c r="D419" s="9"/>
      <c r="E419" s="9" t="s">
        <v>827</v>
      </c>
      <c r="H419" s="9">
        <v>4.5</v>
      </c>
      <c r="I419" s="9">
        <v>0</v>
      </c>
      <c r="J419" s="9">
        <v>0</v>
      </c>
      <c r="K419" s="9">
        <v>0</v>
      </c>
      <c r="L419" s="9">
        <v>0</v>
      </c>
      <c r="M419" s="14">
        <f>SQRT(H419^2+I419^2+J419^2+K419^2+L419^2)</f>
        <v>4.5</v>
      </c>
      <c r="O419" s="14"/>
    </row>
    <row r="420" spans="1:15" x14ac:dyDescent="0.25">
      <c r="A420" s="203"/>
      <c r="C420" s="9"/>
      <c r="D420" s="9"/>
      <c r="E420" s="9" t="s">
        <v>828</v>
      </c>
      <c r="H420" s="9">
        <v>13.7</v>
      </c>
      <c r="I420" s="9">
        <v>0</v>
      </c>
      <c r="J420" s="9">
        <v>2.2999999999999998</v>
      </c>
      <c r="K420" s="9">
        <v>2.2999999999999998</v>
      </c>
      <c r="L420" s="9">
        <v>0</v>
      </c>
      <c r="M420" s="14">
        <f>SQRT(H420^2+I420^2+J420^2+K420^2+L420^2)</f>
        <v>14.0808380432416</v>
      </c>
      <c r="O420" s="14"/>
    </row>
    <row r="421" spans="1:15" x14ac:dyDescent="0.25">
      <c r="A421" s="203"/>
      <c r="C421" s="9"/>
      <c r="D421" s="9"/>
      <c r="E421" s="9" t="s">
        <v>797</v>
      </c>
      <c r="H421" s="9">
        <v>13.7</v>
      </c>
      <c r="I421" s="9">
        <v>0</v>
      </c>
      <c r="J421" s="9">
        <v>0</v>
      </c>
      <c r="K421" s="9">
        <v>4.5</v>
      </c>
      <c r="L421" s="9">
        <v>0</v>
      </c>
      <c r="M421" s="14">
        <f>SQRT(H421^2+I421^2+J421^2+K421^2+L421^2)</f>
        <v>14.420124826089404</v>
      </c>
      <c r="O421" s="14"/>
    </row>
    <row r="422" spans="1:15" x14ac:dyDescent="0.25">
      <c r="A422" s="203"/>
      <c r="B422" s="2" t="s">
        <v>408</v>
      </c>
      <c r="C422" s="9"/>
      <c r="D422" s="9"/>
      <c r="E422" s="31" t="s">
        <v>409</v>
      </c>
      <c r="F422" s="31">
        <v>89</v>
      </c>
      <c r="G422" s="32">
        <f>SUM(G423,G427)</f>
        <v>88633.257381062504</v>
      </c>
      <c r="H422" s="31"/>
      <c r="I422" s="31"/>
      <c r="J422" s="31"/>
      <c r="K422" s="31"/>
      <c r="L422" s="31"/>
      <c r="M422" s="81">
        <f>N422/G422*100</f>
        <v>16.776184589068308</v>
      </c>
      <c r="N422" s="7">
        <f>SQRT(N423^2+N427^2)</f>
        <v>14869.278865551056</v>
      </c>
      <c r="O422" s="43">
        <v>16.8</v>
      </c>
    </row>
    <row r="423" spans="1:15" x14ac:dyDescent="0.25">
      <c r="A423" s="203"/>
      <c r="C423" s="9"/>
      <c r="D423" s="9"/>
      <c r="E423" s="9" t="s">
        <v>551</v>
      </c>
      <c r="G423" s="18">
        <v>69381.631751062509</v>
      </c>
      <c r="M423" s="14">
        <f>SQRT(M424^2+M425^2+M426^2)</f>
        <v>20.650907970353263</v>
      </c>
      <c r="N423" s="7">
        <f>G423*M423/100</f>
        <v>14327.936921241318</v>
      </c>
      <c r="O423" s="14"/>
    </row>
    <row r="424" spans="1:15" x14ac:dyDescent="0.25">
      <c r="A424" s="203"/>
      <c r="C424" s="9"/>
      <c r="D424" s="9"/>
      <c r="E424" s="9" t="s">
        <v>827</v>
      </c>
      <c r="H424" s="9">
        <v>4.5</v>
      </c>
      <c r="I424" s="9">
        <v>0</v>
      </c>
      <c r="J424" s="9">
        <v>0</v>
      </c>
      <c r="K424" s="9">
        <v>0</v>
      </c>
      <c r="L424" s="9">
        <v>0</v>
      </c>
      <c r="M424" s="14">
        <f>SQRT(H424^2+I424^2+J424^2+K424^2+L424^2)</f>
        <v>4.5</v>
      </c>
      <c r="O424" s="14"/>
    </row>
    <row r="425" spans="1:15" x14ac:dyDescent="0.25">
      <c r="A425" s="203"/>
      <c r="C425" s="9"/>
      <c r="D425" s="9"/>
      <c r="E425" s="9" t="s">
        <v>828</v>
      </c>
      <c r="H425" s="9">
        <v>13.7</v>
      </c>
      <c r="I425" s="9">
        <v>0</v>
      </c>
      <c r="J425" s="9">
        <v>2.2999999999999998</v>
      </c>
      <c r="K425" s="9">
        <v>2.2999999999999998</v>
      </c>
      <c r="L425" s="9">
        <v>0</v>
      </c>
      <c r="M425" s="14">
        <f>SQRT(H425^2+I425^2+J425^2+K425^2+L425^2)</f>
        <v>14.0808380432416</v>
      </c>
      <c r="O425" s="14"/>
    </row>
    <row r="426" spans="1:15" x14ac:dyDescent="0.25">
      <c r="A426" s="203"/>
      <c r="C426" s="9"/>
      <c r="D426" s="9"/>
      <c r="E426" s="9" t="s">
        <v>797</v>
      </c>
      <c r="H426" s="9">
        <v>13.7</v>
      </c>
      <c r="I426" s="9">
        <v>0</v>
      </c>
      <c r="J426" s="9">
        <v>0</v>
      </c>
      <c r="K426" s="9">
        <v>4.5</v>
      </c>
      <c r="L426" s="9">
        <v>0</v>
      </c>
      <c r="M426" s="14">
        <f>SQRT(H426^2+I426^2+J426^2+K426^2+L426^2)</f>
        <v>14.420124826089404</v>
      </c>
      <c r="O426" s="14"/>
    </row>
    <row r="427" spans="1:15" x14ac:dyDescent="0.25">
      <c r="A427" s="203"/>
      <c r="C427" s="9"/>
      <c r="D427" s="9"/>
      <c r="E427" s="9" t="s">
        <v>550</v>
      </c>
      <c r="G427" s="20">
        <v>19251.625629999999</v>
      </c>
      <c r="M427" s="14">
        <f>SQRT(M428^2+M429^2+M430^2)</f>
        <v>20.650907970353263</v>
      </c>
      <c r="N427" s="7">
        <f>G427*M427/100</f>
        <v>3975.6354916482414</v>
      </c>
      <c r="O427" s="14"/>
    </row>
    <row r="428" spans="1:15" x14ac:dyDescent="0.25">
      <c r="A428" s="203"/>
      <c r="C428" s="9"/>
      <c r="D428" s="9"/>
      <c r="E428" s="9" t="s">
        <v>827</v>
      </c>
      <c r="H428" s="9">
        <v>4.5</v>
      </c>
      <c r="I428" s="9">
        <v>0</v>
      </c>
      <c r="J428" s="9">
        <v>0</v>
      </c>
      <c r="K428" s="9">
        <v>0</v>
      </c>
      <c r="L428" s="9">
        <v>0</v>
      </c>
      <c r="M428" s="14">
        <f>SQRT(H428^2+I428^2+J428^2+K428^2+L428^2)</f>
        <v>4.5</v>
      </c>
      <c r="O428" s="14"/>
    </row>
    <row r="429" spans="1:15" x14ac:dyDescent="0.25">
      <c r="A429" s="203"/>
      <c r="C429" s="9"/>
      <c r="D429" s="9"/>
      <c r="E429" s="9" t="s">
        <v>828</v>
      </c>
      <c r="H429" s="9">
        <v>13.7</v>
      </c>
      <c r="I429" s="9">
        <v>0</v>
      </c>
      <c r="J429" s="9">
        <v>2.2999999999999998</v>
      </c>
      <c r="K429" s="9">
        <v>2.2999999999999998</v>
      </c>
      <c r="L429" s="9">
        <v>0</v>
      </c>
      <c r="M429" s="14">
        <f>SQRT(H429^2+I429^2+J429^2+K429^2+L429^2)</f>
        <v>14.0808380432416</v>
      </c>
      <c r="O429" s="14"/>
    </row>
    <row r="430" spans="1:15" x14ac:dyDescent="0.25">
      <c r="A430" s="203"/>
      <c r="C430" s="9"/>
      <c r="D430" s="9"/>
      <c r="E430" s="9" t="s">
        <v>797</v>
      </c>
      <c r="H430" s="9">
        <v>13.7</v>
      </c>
      <c r="I430" s="9">
        <v>0</v>
      </c>
      <c r="J430" s="9">
        <v>0</v>
      </c>
      <c r="K430" s="9">
        <v>4.5</v>
      </c>
      <c r="L430" s="9">
        <v>0</v>
      </c>
      <c r="M430" s="14">
        <f>SQRT(H430^2+I430^2+J430^2+K430^2+L430^2)</f>
        <v>14.420124826089404</v>
      </c>
      <c r="O430" s="14"/>
    </row>
    <row r="431" spans="1:15" x14ac:dyDescent="0.25">
      <c r="A431" s="203"/>
      <c r="B431" s="2" t="s">
        <v>410</v>
      </c>
      <c r="C431" s="9"/>
      <c r="D431" s="9"/>
      <c r="E431" s="46" t="s">
        <v>411</v>
      </c>
      <c r="F431" s="46">
        <v>152</v>
      </c>
      <c r="G431" s="47">
        <f>SUM(G432,G436)</f>
        <v>151687.91179481251</v>
      </c>
      <c r="H431" s="46"/>
      <c r="I431" s="46"/>
      <c r="J431" s="46"/>
      <c r="K431" s="46"/>
      <c r="L431" s="46"/>
      <c r="M431" s="82">
        <f>N431/G431*100</f>
        <v>17.787620477891434</v>
      </c>
      <c r="N431" s="7">
        <f>SQRT(N432^2+N436^2)</f>
        <v>26981.670060899964</v>
      </c>
      <c r="O431" s="51">
        <v>17.8</v>
      </c>
    </row>
    <row r="432" spans="1:15" x14ac:dyDescent="0.25">
      <c r="A432" s="203"/>
      <c r="C432" s="9"/>
      <c r="D432" s="9"/>
      <c r="E432" s="9" t="s">
        <v>551</v>
      </c>
      <c r="G432" s="18">
        <v>128600.01728481251</v>
      </c>
      <c r="M432" s="14">
        <f>SQRT(M433^2+M434^2+M435^2)</f>
        <v>20.650907970353263</v>
      </c>
      <c r="N432" s="7">
        <f>G432*M432/100</f>
        <v>26557.07121934502</v>
      </c>
      <c r="O432" s="14"/>
    </row>
    <row r="433" spans="1:15" x14ac:dyDescent="0.25">
      <c r="A433" s="203"/>
      <c r="C433" s="9"/>
      <c r="D433" s="9"/>
      <c r="E433" s="9" t="s">
        <v>827</v>
      </c>
      <c r="H433" s="9">
        <v>4.5</v>
      </c>
      <c r="I433" s="9">
        <v>0</v>
      </c>
      <c r="J433" s="9">
        <v>0</v>
      </c>
      <c r="K433" s="9">
        <v>0</v>
      </c>
      <c r="L433" s="9">
        <v>0</v>
      </c>
      <c r="M433" s="14">
        <f>SQRT(H433^2+I433^2+J433^2+K433^2+L433^2)</f>
        <v>4.5</v>
      </c>
      <c r="O433" s="14"/>
    </row>
    <row r="434" spans="1:15" x14ac:dyDescent="0.25">
      <c r="A434" s="203"/>
      <c r="C434" s="9"/>
      <c r="D434" s="9"/>
      <c r="E434" s="9" t="s">
        <v>828</v>
      </c>
      <c r="H434" s="9">
        <v>13.7</v>
      </c>
      <c r="I434" s="9">
        <v>0</v>
      </c>
      <c r="J434" s="9">
        <v>2.2999999999999998</v>
      </c>
      <c r="K434" s="9">
        <v>2.2999999999999998</v>
      </c>
      <c r="L434" s="9">
        <v>0</v>
      </c>
      <c r="M434" s="14">
        <f>SQRT(H434^2+I434^2+J434^2+K434^2+L434^2)</f>
        <v>14.0808380432416</v>
      </c>
      <c r="O434" s="14"/>
    </row>
    <row r="435" spans="1:15" x14ac:dyDescent="0.25">
      <c r="A435" s="203"/>
      <c r="C435" s="9"/>
      <c r="D435" s="9"/>
      <c r="E435" s="9" t="s">
        <v>797</v>
      </c>
      <c r="H435" s="9">
        <v>13.7</v>
      </c>
      <c r="I435" s="9">
        <v>0</v>
      </c>
      <c r="J435" s="9">
        <v>0</v>
      </c>
      <c r="K435" s="9">
        <v>4.5</v>
      </c>
      <c r="L435" s="9">
        <v>0</v>
      </c>
      <c r="M435" s="14">
        <f>SQRT(H435^2+I435^2+J435^2+K435^2+L435^2)</f>
        <v>14.420124826089404</v>
      </c>
      <c r="O435" s="14"/>
    </row>
    <row r="436" spans="1:15" x14ac:dyDescent="0.25">
      <c r="A436" s="203"/>
      <c r="C436" s="9"/>
      <c r="D436" s="9"/>
      <c r="E436" s="9" t="s">
        <v>550</v>
      </c>
      <c r="G436" s="18">
        <v>23087.894509999998</v>
      </c>
      <c r="M436" s="14">
        <f>SQRT(M437^2+M438^2+M439^2)</f>
        <v>20.650907970353263</v>
      </c>
      <c r="N436" s="7">
        <f>G436*M436/100</f>
        <v>4767.8598475523431</v>
      </c>
      <c r="O436" s="14"/>
    </row>
    <row r="437" spans="1:15" x14ac:dyDescent="0.25">
      <c r="A437" s="203"/>
      <c r="C437" s="9"/>
      <c r="D437" s="9"/>
      <c r="E437" s="9" t="s">
        <v>827</v>
      </c>
      <c r="H437" s="9">
        <v>4.5</v>
      </c>
      <c r="I437" s="9">
        <v>0</v>
      </c>
      <c r="J437" s="9">
        <v>0</v>
      </c>
      <c r="K437" s="9">
        <v>0</v>
      </c>
      <c r="L437" s="9">
        <v>0</v>
      </c>
      <c r="M437" s="14">
        <f>SQRT(H437^2+I437^2+J437^2+K437^2+L437^2)</f>
        <v>4.5</v>
      </c>
      <c r="O437" s="14"/>
    </row>
    <row r="438" spans="1:15" x14ac:dyDescent="0.25">
      <c r="A438" s="203"/>
      <c r="C438" s="9"/>
      <c r="D438" s="9"/>
      <c r="E438" s="9" t="s">
        <v>828</v>
      </c>
      <c r="H438" s="9">
        <v>13.7</v>
      </c>
      <c r="I438" s="9">
        <v>0</v>
      </c>
      <c r="J438" s="9">
        <v>2.2999999999999998</v>
      </c>
      <c r="K438" s="9">
        <v>2.2999999999999998</v>
      </c>
      <c r="L438" s="9">
        <v>0</v>
      </c>
      <c r="M438" s="14">
        <f>SQRT(H438^2+I438^2+J438^2+K438^2+L438^2)</f>
        <v>14.0808380432416</v>
      </c>
      <c r="O438" s="14"/>
    </row>
    <row r="439" spans="1:15" x14ac:dyDescent="0.25">
      <c r="A439" s="203"/>
      <c r="C439" s="9"/>
      <c r="D439" s="9"/>
      <c r="E439" s="9" t="s">
        <v>797</v>
      </c>
      <c r="H439" s="9">
        <v>13.7</v>
      </c>
      <c r="I439" s="9">
        <v>0</v>
      </c>
      <c r="J439" s="9">
        <v>0</v>
      </c>
      <c r="K439" s="9">
        <v>4.5</v>
      </c>
      <c r="L439" s="9">
        <v>0</v>
      </c>
      <c r="M439" s="14">
        <f>SQRT(H439^2+I439^2+J439^2+K439^2+L439^2)</f>
        <v>14.420124826089404</v>
      </c>
      <c r="O439" s="14"/>
    </row>
    <row r="440" spans="1:15" x14ac:dyDescent="0.25">
      <c r="A440" s="203"/>
      <c r="B440" s="2" t="s">
        <v>412</v>
      </c>
      <c r="C440" s="9"/>
      <c r="D440" s="9"/>
      <c r="E440" s="28" t="s">
        <v>413</v>
      </c>
      <c r="F440" s="28">
        <v>30</v>
      </c>
      <c r="G440" s="29">
        <f>SUM(G441,G445)</f>
        <v>30025.791051</v>
      </c>
      <c r="H440" s="28"/>
      <c r="I440" s="28"/>
      <c r="J440" s="28"/>
      <c r="K440" s="28"/>
      <c r="L440" s="28"/>
      <c r="M440" s="55">
        <f>N440/G440*100</f>
        <v>18.110373939487971</v>
      </c>
      <c r="N440" s="7">
        <f>SQRT(N441^2+N445^2)</f>
        <v>5437.7830376254151</v>
      </c>
      <c r="O440" s="55">
        <v>10.4</v>
      </c>
    </row>
    <row r="441" spans="1:15" x14ac:dyDescent="0.25">
      <c r="A441" s="203"/>
      <c r="C441" s="9"/>
      <c r="D441" s="9"/>
      <c r="E441" s="9" t="s">
        <v>551</v>
      </c>
      <c r="G441" s="18">
        <v>26026.445749500002</v>
      </c>
      <c r="M441" s="14">
        <f>SQRT(M442^2+M443^2+M444^2)</f>
        <v>20.650907970353263</v>
      </c>
      <c r="N441" s="7">
        <f>G441*M441/100</f>
        <v>5374.697359683164</v>
      </c>
      <c r="O441" s="14"/>
    </row>
    <row r="442" spans="1:15" x14ac:dyDescent="0.25">
      <c r="A442" s="203"/>
      <c r="C442" s="9"/>
      <c r="D442" s="9"/>
      <c r="E442" s="9" t="s">
        <v>827</v>
      </c>
      <c r="H442" s="9">
        <v>4.5</v>
      </c>
      <c r="I442" s="9">
        <v>0</v>
      </c>
      <c r="J442" s="9">
        <v>0</v>
      </c>
      <c r="K442" s="9">
        <v>0</v>
      </c>
      <c r="L442" s="9">
        <v>0</v>
      </c>
      <c r="M442" s="14">
        <f>SQRT(H442^2+I442^2+J442^2+K442^2+L442^2)</f>
        <v>4.5</v>
      </c>
      <c r="O442" s="14"/>
    </row>
    <row r="443" spans="1:15" x14ac:dyDescent="0.25">
      <c r="A443" s="203"/>
      <c r="C443" s="9"/>
      <c r="D443" s="9"/>
      <c r="E443" s="9" t="s">
        <v>828</v>
      </c>
      <c r="H443" s="9">
        <v>13.7</v>
      </c>
      <c r="I443" s="9">
        <v>0</v>
      </c>
      <c r="J443" s="9">
        <v>2.2999999999999998</v>
      </c>
      <c r="K443" s="9">
        <v>2.2999999999999998</v>
      </c>
      <c r="L443" s="9">
        <v>0</v>
      </c>
      <c r="M443" s="14">
        <f>SQRT(H443^2+I443^2+J443^2+K443^2+L443^2)</f>
        <v>14.0808380432416</v>
      </c>
      <c r="O443" s="14"/>
    </row>
    <row r="444" spans="1:15" x14ac:dyDescent="0.25">
      <c r="A444" s="203"/>
      <c r="C444" s="9"/>
      <c r="D444" s="9"/>
      <c r="E444" s="9" t="s">
        <v>797</v>
      </c>
      <c r="H444" s="9">
        <v>13.7</v>
      </c>
      <c r="I444" s="9">
        <v>0</v>
      </c>
      <c r="J444" s="9">
        <v>0</v>
      </c>
      <c r="K444" s="9">
        <v>4.5</v>
      </c>
      <c r="L444" s="9">
        <v>0</v>
      </c>
      <c r="M444" s="14">
        <f>SQRT(H444^2+I444^2+J444^2+K444^2+L444^2)</f>
        <v>14.420124826089404</v>
      </c>
      <c r="O444" s="14"/>
    </row>
    <row r="445" spans="1:15" x14ac:dyDescent="0.25">
      <c r="A445" s="203"/>
      <c r="C445" s="9"/>
      <c r="D445" s="9"/>
      <c r="E445" s="9" t="s">
        <v>550</v>
      </c>
      <c r="G445" s="18">
        <v>3999.3453014999996</v>
      </c>
      <c r="M445" s="14">
        <f>SQRT(M446^2+M447^2+M448^2)</f>
        <v>20.650907970353263</v>
      </c>
      <c r="N445" s="7">
        <f>G445*M445/100</f>
        <v>825.90111762941217</v>
      </c>
      <c r="O445" s="14"/>
    </row>
    <row r="446" spans="1:15" x14ac:dyDescent="0.25">
      <c r="A446" s="203"/>
      <c r="C446" s="9"/>
      <c r="D446" s="9"/>
      <c r="E446" s="9" t="s">
        <v>827</v>
      </c>
      <c r="H446" s="9">
        <v>4.5</v>
      </c>
      <c r="I446" s="9">
        <v>0</v>
      </c>
      <c r="J446" s="9">
        <v>0</v>
      </c>
      <c r="K446" s="9">
        <v>0</v>
      </c>
      <c r="L446" s="9">
        <v>0</v>
      </c>
      <c r="M446" s="14">
        <f>SQRT(H446^2+I446^2+J446^2+K446^2+L446^2)</f>
        <v>4.5</v>
      </c>
      <c r="O446" s="14"/>
    </row>
    <row r="447" spans="1:15" x14ac:dyDescent="0.25">
      <c r="A447" s="203"/>
      <c r="C447" s="9"/>
      <c r="D447" s="9"/>
      <c r="E447" s="9" t="s">
        <v>828</v>
      </c>
      <c r="H447" s="9">
        <v>13.7</v>
      </c>
      <c r="I447" s="9">
        <v>0</v>
      </c>
      <c r="J447" s="9">
        <v>2.2999999999999998</v>
      </c>
      <c r="K447" s="9">
        <v>2.2999999999999998</v>
      </c>
      <c r="L447" s="9">
        <v>0</v>
      </c>
      <c r="M447" s="14">
        <f>SQRT(H447^2+I447^2+J447^2+K447^2+L447^2)</f>
        <v>14.0808380432416</v>
      </c>
      <c r="O447" s="14"/>
    </row>
    <row r="448" spans="1:15" x14ac:dyDescent="0.25">
      <c r="A448" s="203"/>
      <c r="C448" s="9"/>
      <c r="D448" s="9"/>
      <c r="E448" s="9" t="s">
        <v>797</v>
      </c>
      <c r="H448" s="9">
        <v>13.7</v>
      </c>
      <c r="I448" s="9">
        <v>0</v>
      </c>
      <c r="J448" s="9">
        <v>0</v>
      </c>
      <c r="K448" s="9">
        <v>4.5</v>
      </c>
      <c r="L448" s="9">
        <v>0</v>
      </c>
      <c r="M448" s="14">
        <f>SQRT(H448^2+I448^2+J448^2+K448^2+L448^2)</f>
        <v>14.420124826089404</v>
      </c>
      <c r="O448" s="14"/>
    </row>
    <row r="449" spans="1:15" x14ac:dyDescent="0.25">
      <c r="A449" s="203" t="s">
        <v>829</v>
      </c>
      <c r="B449" s="2" t="s">
        <v>535</v>
      </c>
      <c r="C449" s="9">
        <f>SUM(F449,F459,F469,F479)</f>
        <v>1461</v>
      </c>
      <c r="D449" s="9"/>
      <c r="E449" s="34" t="s">
        <v>536</v>
      </c>
      <c r="F449" s="34">
        <v>1097</v>
      </c>
      <c r="G449" s="35">
        <f>SUM(G450,G453,G456)</f>
        <v>1097090.2858671155</v>
      </c>
      <c r="H449" s="34"/>
      <c r="I449" s="34"/>
      <c r="J449" s="34"/>
      <c r="K449" s="34"/>
      <c r="L449" s="34"/>
      <c r="M449" s="40">
        <f>N449/G449*100</f>
        <v>2.4142759051642302</v>
      </c>
      <c r="N449" s="7">
        <f>SQRT(N450^2+N453^2+N456^2)</f>
        <v>26486.786429587144</v>
      </c>
      <c r="O449" s="40">
        <v>2.4</v>
      </c>
    </row>
    <row r="450" spans="1:15" x14ac:dyDescent="0.25">
      <c r="A450" s="203"/>
      <c r="C450" s="9"/>
      <c r="D450" s="9"/>
      <c r="E450" s="9" t="s">
        <v>867</v>
      </c>
      <c r="G450" s="18">
        <v>530540.21148461534</v>
      </c>
      <c r="M450" s="14">
        <f>SQRT(M451^2+M452^2)</f>
        <v>3.9837168574084174</v>
      </c>
      <c r="N450" s="7">
        <f>G450*M450/100</f>
        <v>21135.219840242891</v>
      </c>
      <c r="O450" s="14"/>
    </row>
    <row r="451" spans="1:15" x14ac:dyDescent="0.25">
      <c r="A451" s="203"/>
      <c r="C451" s="9"/>
      <c r="D451" s="9"/>
      <c r="E451" s="9" t="s">
        <v>923</v>
      </c>
      <c r="H451" s="9">
        <v>2.2999999999999998</v>
      </c>
      <c r="I451" s="9">
        <v>0</v>
      </c>
      <c r="J451" s="9">
        <v>0</v>
      </c>
      <c r="K451" s="9">
        <v>0</v>
      </c>
      <c r="L451" s="9">
        <v>0</v>
      </c>
      <c r="M451" s="14">
        <f>SQRT(H451^2+I451^2+J451^2+K451^2+L451^2)</f>
        <v>2.2999999999999998</v>
      </c>
      <c r="O451" s="14"/>
    </row>
    <row r="452" spans="1:15" x14ac:dyDescent="0.25">
      <c r="A452" s="203"/>
      <c r="C452" s="9"/>
      <c r="D452" s="9"/>
      <c r="E452" s="9" t="s">
        <v>924</v>
      </c>
      <c r="H452" s="9">
        <v>2.2999999999999998</v>
      </c>
      <c r="I452" s="9">
        <v>0</v>
      </c>
      <c r="J452" s="9">
        <v>0</v>
      </c>
      <c r="K452" s="9">
        <v>2.2999999999999998</v>
      </c>
      <c r="L452" s="9">
        <v>0</v>
      </c>
      <c r="M452" s="14">
        <f>SQRT(H452^2+I452^2+J452^2+K452^2+L452^2)</f>
        <v>3.2526911934581184</v>
      </c>
      <c r="O452" s="14"/>
    </row>
    <row r="453" spans="1:15" x14ac:dyDescent="0.25">
      <c r="A453" s="203"/>
      <c r="C453" s="9"/>
      <c r="D453" s="9"/>
      <c r="E453" s="9" t="s">
        <v>870</v>
      </c>
      <c r="G453" s="18">
        <v>276275.3599325</v>
      </c>
      <c r="M453" s="14">
        <f>SQRT(M454^2+M455^2)</f>
        <v>3.9837168574084174</v>
      </c>
      <c r="N453" s="7">
        <f>G453*M453/100</f>
        <v>11006.028086496783</v>
      </c>
      <c r="O453" s="14"/>
    </row>
    <row r="454" spans="1:15" x14ac:dyDescent="0.25">
      <c r="A454" s="203"/>
      <c r="C454" s="9"/>
      <c r="D454" s="9"/>
      <c r="E454" s="9" t="s">
        <v>925</v>
      </c>
      <c r="H454" s="9">
        <v>2.2999999999999998</v>
      </c>
      <c r="I454" s="9">
        <v>0</v>
      </c>
      <c r="J454" s="9">
        <v>0</v>
      </c>
      <c r="K454" s="9">
        <v>0</v>
      </c>
      <c r="L454" s="9">
        <v>0</v>
      </c>
      <c r="M454" s="14">
        <f>SQRT(H454^2+I454^2+J454^2+K454^2+L454^2)</f>
        <v>2.2999999999999998</v>
      </c>
      <c r="O454" s="14"/>
    </row>
    <row r="455" spans="1:15" x14ac:dyDescent="0.25">
      <c r="A455" s="203"/>
      <c r="C455" s="9"/>
      <c r="D455" s="9"/>
      <c r="E455" s="9" t="s">
        <v>924</v>
      </c>
      <c r="H455" s="9">
        <v>2.2999999999999998</v>
      </c>
      <c r="I455" s="9">
        <v>0</v>
      </c>
      <c r="J455" s="9">
        <v>0</v>
      </c>
      <c r="K455" s="9">
        <v>2.2999999999999998</v>
      </c>
      <c r="L455" s="9">
        <v>0</v>
      </c>
      <c r="M455" s="14">
        <f>SQRT(H455^2+I455^2+J455^2+K455^2+L455^2)</f>
        <v>3.2526911934581184</v>
      </c>
      <c r="O455" s="14"/>
    </row>
    <row r="456" spans="1:15" x14ac:dyDescent="0.25">
      <c r="A456" s="203"/>
      <c r="C456" s="9"/>
      <c r="D456" s="9"/>
      <c r="E456" s="9" t="s">
        <v>873</v>
      </c>
      <c r="G456" s="18">
        <v>290274.71444999997</v>
      </c>
      <c r="M456" s="14">
        <f>SQRT(M457^2+M458^2)</f>
        <v>3.9837168574084174</v>
      </c>
      <c r="N456" s="7">
        <f>G456*M456/100</f>
        <v>11563.722732338796</v>
      </c>
      <c r="O456" s="14"/>
    </row>
    <row r="457" spans="1:15" x14ac:dyDescent="0.25">
      <c r="A457" s="203"/>
      <c r="C457" s="9"/>
      <c r="D457" s="9"/>
      <c r="E457" s="9" t="s">
        <v>926</v>
      </c>
      <c r="H457" s="9">
        <v>2.2999999999999998</v>
      </c>
      <c r="I457" s="9">
        <v>0</v>
      </c>
      <c r="J457" s="9">
        <v>0</v>
      </c>
      <c r="K457" s="9">
        <v>0</v>
      </c>
      <c r="L457" s="9">
        <v>0</v>
      </c>
      <c r="M457" s="14">
        <f>SQRT(H457^2+I457^2+J457^2+K457^2+L457^2)</f>
        <v>2.2999999999999998</v>
      </c>
      <c r="O457" s="14"/>
    </row>
    <row r="458" spans="1:15" x14ac:dyDescent="0.25">
      <c r="A458" s="203"/>
      <c r="C458" s="9"/>
      <c r="D458" s="9"/>
      <c r="E458" s="9" t="s">
        <v>924</v>
      </c>
      <c r="H458" s="9">
        <v>2.2999999999999998</v>
      </c>
      <c r="I458" s="9">
        <v>0</v>
      </c>
      <c r="J458" s="9">
        <v>0</v>
      </c>
      <c r="K458" s="9">
        <v>2.2999999999999998</v>
      </c>
      <c r="L458" s="9">
        <v>0</v>
      </c>
      <c r="M458" s="14">
        <f>SQRT(H458^2+I458^2+J458^2+K458^2+L458^2)</f>
        <v>3.2526911934581184</v>
      </c>
      <c r="O458" s="14"/>
    </row>
    <row r="459" spans="1:15" x14ac:dyDescent="0.25">
      <c r="A459" s="203"/>
      <c r="B459" s="2" t="s">
        <v>539</v>
      </c>
      <c r="C459" s="9"/>
      <c r="D459" s="9"/>
      <c r="E459" s="31" t="s">
        <v>540</v>
      </c>
      <c r="F459" s="31">
        <v>205</v>
      </c>
      <c r="G459" s="32">
        <f>SUM(G460,G463,G466)</f>
        <v>204532.20456028573</v>
      </c>
      <c r="H459" s="31"/>
      <c r="I459" s="31"/>
      <c r="J459" s="31"/>
      <c r="K459" s="31"/>
      <c r="L459" s="31"/>
      <c r="M459" s="43">
        <f>N459/G459*100</f>
        <v>2.4257472008140613</v>
      </c>
      <c r="N459" s="7">
        <f>SQRT(N460^2+N463^2+N466^2)</f>
        <v>4961.4342268844202</v>
      </c>
      <c r="O459" s="43">
        <v>2.4</v>
      </c>
    </row>
    <row r="460" spans="1:15" x14ac:dyDescent="0.25">
      <c r="A460" s="203"/>
      <c r="C460" s="9"/>
      <c r="D460" s="9"/>
      <c r="E460" s="9" t="s">
        <v>876</v>
      </c>
      <c r="G460" s="18">
        <v>95385.861942857155</v>
      </c>
      <c r="M460" s="14">
        <f>SQRT(M461^2+M462^2)</f>
        <v>3.9837168574084174</v>
      </c>
      <c r="N460" s="7">
        <f>G460*M460/100</f>
        <v>3799.9026618019207</v>
      </c>
      <c r="O460" s="14"/>
    </row>
    <row r="461" spans="1:15" x14ac:dyDescent="0.25">
      <c r="A461" s="203"/>
      <c r="C461" s="9"/>
      <c r="D461" s="9"/>
      <c r="E461" s="9" t="s">
        <v>923</v>
      </c>
      <c r="H461" s="9">
        <v>2.2999999999999998</v>
      </c>
      <c r="I461" s="9">
        <v>0</v>
      </c>
      <c r="J461" s="9">
        <v>0</v>
      </c>
      <c r="K461" s="9">
        <v>0</v>
      </c>
      <c r="L461" s="9">
        <v>0</v>
      </c>
      <c r="M461" s="14">
        <f>SQRT(H461^2+I461^2+J461^2+K461^2+L461^2)</f>
        <v>2.2999999999999998</v>
      </c>
      <c r="O461" s="14"/>
    </row>
    <row r="462" spans="1:15" x14ac:dyDescent="0.25">
      <c r="A462" s="203"/>
      <c r="C462" s="9"/>
      <c r="D462" s="9"/>
      <c r="E462" s="9" t="s">
        <v>927</v>
      </c>
      <c r="H462" s="9">
        <v>2.2999999999999998</v>
      </c>
      <c r="I462" s="9">
        <v>0</v>
      </c>
      <c r="J462" s="9">
        <v>0</v>
      </c>
      <c r="K462" s="9">
        <v>2.2999999999999998</v>
      </c>
      <c r="L462" s="9">
        <v>0</v>
      </c>
      <c r="M462" s="14">
        <f>SQRT(H462^2+I462^2+J462^2+K462^2+L462^2)</f>
        <v>3.2526911934581184</v>
      </c>
      <c r="O462" s="14"/>
    </row>
    <row r="463" spans="1:15" x14ac:dyDescent="0.25">
      <c r="A463" s="203"/>
      <c r="C463" s="9"/>
      <c r="D463" s="9"/>
      <c r="E463" s="9" t="s">
        <v>878</v>
      </c>
      <c r="G463" s="18">
        <v>39473.585171428567</v>
      </c>
      <c r="M463" s="14">
        <f>SQRT(M464^2+M465^2)</f>
        <v>3.9837168574084174</v>
      </c>
      <c r="N463" s="7">
        <f>G463*M463/100</f>
        <v>1572.5158666976693</v>
      </c>
      <c r="O463" s="14"/>
    </row>
    <row r="464" spans="1:15" x14ac:dyDescent="0.25">
      <c r="A464" s="203"/>
      <c r="C464" s="9"/>
      <c r="D464" s="9"/>
      <c r="E464" s="9" t="s">
        <v>925</v>
      </c>
      <c r="H464" s="9">
        <v>2.2999999999999998</v>
      </c>
      <c r="I464" s="9">
        <v>0</v>
      </c>
      <c r="J464" s="9">
        <v>0</v>
      </c>
      <c r="K464" s="9">
        <v>0</v>
      </c>
      <c r="L464" s="9">
        <v>0</v>
      </c>
      <c r="M464" s="14">
        <f>SQRT(H464^2+I464^2+J464^2+K464^2+L464^2)</f>
        <v>2.2999999999999998</v>
      </c>
      <c r="O464" s="14"/>
    </row>
    <row r="465" spans="1:15" x14ac:dyDescent="0.25">
      <c r="A465" s="203"/>
      <c r="C465" s="9"/>
      <c r="D465" s="9"/>
      <c r="E465" s="9" t="s">
        <v>927</v>
      </c>
      <c r="H465" s="9">
        <v>2.2999999999999998</v>
      </c>
      <c r="I465" s="9">
        <v>0</v>
      </c>
      <c r="J465" s="9">
        <v>0</v>
      </c>
      <c r="K465" s="9">
        <v>2.2999999999999998</v>
      </c>
      <c r="L465" s="9">
        <v>0</v>
      </c>
      <c r="M465" s="14">
        <f>SQRT(H465^2+I465^2+J465^2+K465^2+L465^2)</f>
        <v>3.2526911934581184</v>
      </c>
      <c r="O465" s="14"/>
    </row>
    <row r="466" spans="1:15" x14ac:dyDescent="0.25">
      <c r="A466" s="203"/>
      <c r="C466" s="9"/>
      <c r="D466" s="9"/>
      <c r="E466" s="9" t="s">
        <v>880</v>
      </c>
      <c r="G466" s="18">
        <v>69672.757446000003</v>
      </c>
      <c r="M466" s="14">
        <f>SQRT(M467^2+M468^2)</f>
        <v>3.9837168574084174</v>
      </c>
      <c r="N466" s="7">
        <f>G466*M466/100</f>
        <v>2775.5653833975807</v>
      </c>
      <c r="O466" s="14"/>
    </row>
    <row r="467" spans="1:15" x14ac:dyDescent="0.25">
      <c r="A467" s="203"/>
      <c r="C467" s="9"/>
      <c r="D467" s="9"/>
      <c r="E467" s="9" t="s">
        <v>926</v>
      </c>
      <c r="H467" s="9">
        <v>2.2999999999999998</v>
      </c>
      <c r="I467" s="9">
        <v>0</v>
      </c>
      <c r="J467" s="9">
        <v>0</v>
      </c>
      <c r="K467" s="9">
        <v>0</v>
      </c>
      <c r="L467" s="9">
        <v>0</v>
      </c>
      <c r="M467" s="14">
        <f>SQRT(H467^2+I467^2+J467^2+K467^2+L467^2)</f>
        <v>2.2999999999999998</v>
      </c>
      <c r="O467" s="14"/>
    </row>
    <row r="468" spans="1:15" x14ac:dyDescent="0.25">
      <c r="A468" s="203"/>
      <c r="C468" s="9"/>
      <c r="D468" s="9"/>
      <c r="E468" s="9" t="s">
        <v>927</v>
      </c>
      <c r="H468" s="9">
        <v>2.2999999999999998</v>
      </c>
      <c r="I468" s="9">
        <v>0</v>
      </c>
      <c r="J468" s="9">
        <v>0</v>
      </c>
      <c r="K468" s="9">
        <v>2.2999999999999998</v>
      </c>
      <c r="L468" s="9">
        <v>0</v>
      </c>
      <c r="M468" s="14">
        <f>SQRT(H468^2+I468^2+J468^2+K468^2+L468^2)</f>
        <v>3.2526911934581184</v>
      </c>
      <c r="O468" s="14"/>
    </row>
    <row r="469" spans="1:15" x14ac:dyDescent="0.25">
      <c r="A469" s="203"/>
      <c r="B469" s="2" t="s">
        <v>542</v>
      </c>
      <c r="C469" s="9"/>
      <c r="D469" s="9"/>
      <c r="E469" s="46" t="s">
        <v>543</v>
      </c>
      <c r="F469" s="46">
        <v>135</v>
      </c>
      <c r="G469" s="47">
        <f>SUM(G470,G473,G476)</f>
        <v>135349.809855</v>
      </c>
      <c r="H469" s="46"/>
      <c r="I469" s="46"/>
      <c r="J469" s="46"/>
      <c r="K469" s="46"/>
      <c r="L469" s="46"/>
      <c r="M469" s="51">
        <f>N469/G469*100</f>
        <v>2.918747088513495</v>
      </c>
      <c r="N469" s="7">
        <f>SQRT(N470^2+N473^2+N476^2)</f>
        <v>3950.5186344513641</v>
      </c>
      <c r="O469" s="51">
        <v>2.9</v>
      </c>
    </row>
    <row r="470" spans="1:15" x14ac:dyDescent="0.25">
      <c r="A470" s="203"/>
      <c r="C470" s="9"/>
      <c r="D470" s="9"/>
      <c r="E470" s="9" t="s">
        <v>882</v>
      </c>
      <c r="G470" s="18">
        <v>93914.104550000004</v>
      </c>
      <c r="M470" s="14">
        <f>SQRT(M471^2+M472^2)</f>
        <v>3.9837168574084174</v>
      </c>
      <c r="N470" s="7">
        <f>G470*M470/100</f>
        <v>3741.2720144425157</v>
      </c>
      <c r="O470" s="14"/>
    </row>
    <row r="471" spans="1:15" x14ac:dyDescent="0.25">
      <c r="A471" s="203"/>
      <c r="C471" s="9"/>
      <c r="D471" s="9"/>
      <c r="E471" s="9" t="s">
        <v>923</v>
      </c>
      <c r="H471" s="9">
        <v>2.2999999999999998</v>
      </c>
      <c r="I471" s="9">
        <v>0</v>
      </c>
      <c r="J471" s="9">
        <v>0</v>
      </c>
      <c r="K471" s="9">
        <v>0</v>
      </c>
      <c r="L471" s="9">
        <v>0</v>
      </c>
      <c r="M471" s="14">
        <f>SQRT(H471^2+I471^2+J471^2+K471^2+L471^2)</f>
        <v>2.2999999999999998</v>
      </c>
      <c r="O471" s="14"/>
    </row>
    <row r="472" spans="1:15" x14ac:dyDescent="0.25">
      <c r="A472" s="203"/>
      <c r="C472" s="9"/>
      <c r="D472" s="9"/>
      <c r="E472" s="9" t="s">
        <v>928</v>
      </c>
      <c r="H472" s="9">
        <v>2.2999999999999998</v>
      </c>
      <c r="I472" s="9">
        <v>0</v>
      </c>
      <c r="J472" s="9">
        <v>0</v>
      </c>
      <c r="K472" s="9">
        <v>2.2999999999999998</v>
      </c>
      <c r="L472" s="9">
        <v>0</v>
      </c>
      <c r="M472" s="14">
        <f>SQRT(H472^2+I472^2+J472^2+K472^2+L472^2)</f>
        <v>3.2526911934581184</v>
      </c>
      <c r="O472" s="14"/>
    </row>
    <row r="473" spans="1:15" x14ac:dyDescent="0.25">
      <c r="A473" s="203"/>
      <c r="C473" s="9"/>
      <c r="D473" s="9"/>
      <c r="E473" s="9" t="s">
        <v>884</v>
      </c>
      <c r="G473" s="18">
        <v>11894.389405</v>
      </c>
      <c r="M473" s="14">
        <f>SQRT(M474^2+M475^2)</f>
        <v>3.9837168574084174</v>
      </c>
      <c r="N473" s="7">
        <f>G473*M473/100</f>
        <v>473.83879581278575</v>
      </c>
      <c r="O473" s="14"/>
    </row>
    <row r="474" spans="1:15" x14ac:dyDescent="0.25">
      <c r="A474" s="203"/>
      <c r="C474" s="9"/>
      <c r="D474" s="9"/>
      <c r="E474" s="9" t="s">
        <v>925</v>
      </c>
      <c r="H474" s="9">
        <v>2.2999999999999998</v>
      </c>
      <c r="I474" s="9">
        <v>0</v>
      </c>
      <c r="J474" s="9">
        <v>0</v>
      </c>
      <c r="K474" s="9">
        <v>0</v>
      </c>
      <c r="L474" s="9">
        <v>0</v>
      </c>
      <c r="M474" s="14">
        <f>SQRT(H474^2+I474^2+J474^2+K474^2+L474^2)</f>
        <v>2.2999999999999998</v>
      </c>
      <c r="O474" s="14"/>
    </row>
    <row r="475" spans="1:15" x14ac:dyDescent="0.25">
      <c r="A475" s="203"/>
      <c r="C475" s="9"/>
      <c r="D475" s="9"/>
      <c r="E475" s="9" t="s">
        <v>928</v>
      </c>
      <c r="H475" s="9">
        <v>2.2999999999999998</v>
      </c>
      <c r="I475" s="9">
        <v>0</v>
      </c>
      <c r="J475" s="9">
        <v>0</v>
      </c>
      <c r="K475" s="9">
        <v>2.2999999999999998</v>
      </c>
      <c r="L475" s="9">
        <v>0</v>
      </c>
      <c r="M475" s="14">
        <f>SQRT(H475^2+I475^2+J475^2+K475^2+L475^2)</f>
        <v>3.2526911934581184</v>
      </c>
      <c r="O475" s="14"/>
    </row>
    <row r="476" spans="1:15" x14ac:dyDescent="0.25">
      <c r="A476" s="203"/>
      <c r="C476" s="9"/>
      <c r="D476" s="9"/>
      <c r="E476" s="9" t="s">
        <v>886</v>
      </c>
      <c r="G476" s="18">
        <v>29541.315900000001</v>
      </c>
      <c r="M476" s="14">
        <f>SQRT(M477^2+M478^2)</f>
        <v>3.9837168574084174</v>
      </c>
      <c r="N476" s="7">
        <f>G476*M476/100</f>
        <v>1176.8423814085731</v>
      </c>
      <c r="O476" s="14"/>
    </row>
    <row r="477" spans="1:15" x14ac:dyDescent="0.25">
      <c r="A477" s="203"/>
      <c r="C477" s="9"/>
      <c r="D477" s="9"/>
      <c r="E477" s="9" t="s">
        <v>926</v>
      </c>
      <c r="H477" s="9">
        <v>2.2999999999999998</v>
      </c>
      <c r="I477" s="9">
        <v>0</v>
      </c>
      <c r="J477" s="9">
        <v>0</v>
      </c>
      <c r="K477" s="9">
        <v>0</v>
      </c>
      <c r="L477" s="9">
        <v>0</v>
      </c>
      <c r="M477" s="14">
        <f>SQRT(H477^2+I477^2+J477^2+K477^2+L477^2)</f>
        <v>2.2999999999999998</v>
      </c>
      <c r="O477" s="14"/>
    </row>
    <row r="478" spans="1:15" x14ac:dyDescent="0.25">
      <c r="A478" s="203"/>
      <c r="C478" s="9"/>
      <c r="D478" s="9"/>
      <c r="E478" s="9" t="s">
        <v>928</v>
      </c>
      <c r="H478" s="9">
        <v>2.2999999999999998</v>
      </c>
      <c r="I478" s="9">
        <v>0</v>
      </c>
      <c r="J478" s="9">
        <v>0</v>
      </c>
      <c r="K478" s="9">
        <v>2.2999999999999998</v>
      </c>
      <c r="L478" s="9">
        <v>0</v>
      </c>
      <c r="M478" s="14">
        <f>SQRT(H478^2+I478^2+J478^2+K478^2+L478^2)</f>
        <v>3.2526911934581184</v>
      </c>
      <c r="O478" s="14"/>
    </row>
    <row r="479" spans="1:15" x14ac:dyDescent="0.25">
      <c r="A479" s="203"/>
      <c r="B479" s="2" t="s">
        <v>545</v>
      </c>
      <c r="C479" s="9"/>
      <c r="D479" s="9"/>
      <c r="E479" s="28" t="s">
        <v>546</v>
      </c>
      <c r="F479" s="28">
        <v>24</v>
      </c>
      <c r="G479" s="29">
        <f>SUM(G480,G483,G486)</f>
        <v>23827.156619999998</v>
      </c>
      <c r="H479" s="28"/>
      <c r="I479" s="28"/>
      <c r="J479" s="28"/>
      <c r="K479" s="28"/>
      <c r="L479" s="28"/>
      <c r="M479" s="55">
        <f>N479/G479*100</f>
        <v>2.4234687454934547</v>
      </c>
      <c r="N479" s="7">
        <f>SQRT(N480^2+N483^2+N486^2)</f>
        <v>577.44369362547457</v>
      </c>
      <c r="O479" s="55">
        <v>2.4</v>
      </c>
    </row>
    <row r="480" spans="1:15" x14ac:dyDescent="0.25">
      <c r="A480" s="203"/>
      <c r="C480" s="9"/>
      <c r="D480" s="9"/>
      <c r="E480" s="9" t="s">
        <v>867</v>
      </c>
      <c r="G480" s="18">
        <v>9369.9667499999978</v>
      </c>
      <c r="M480" s="14">
        <f>SQRT(M481^2+M482^2)</f>
        <v>3.9837168574084174</v>
      </c>
      <c r="N480" s="7">
        <f>G480*M480/100</f>
        <v>373.27294495331358</v>
      </c>
      <c r="O480" s="14"/>
    </row>
    <row r="481" spans="1:15" x14ac:dyDescent="0.25">
      <c r="A481" s="203"/>
      <c r="C481" s="9"/>
      <c r="D481" s="9"/>
      <c r="E481" s="9" t="s">
        <v>923</v>
      </c>
      <c r="H481" s="9">
        <v>2.2999999999999998</v>
      </c>
      <c r="I481" s="9">
        <v>0</v>
      </c>
      <c r="J481" s="9">
        <v>0</v>
      </c>
      <c r="K481" s="9">
        <v>0</v>
      </c>
      <c r="L481" s="9">
        <v>0</v>
      </c>
      <c r="M481" s="14">
        <f>SQRT(H481^2+I481^2+J481^2+K481^2+L481^2)</f>
        <v>2.2999999999999998</v>
      </c>
      <c r="O481" s="14"/>
    </row>
    <row r="482" spans="1:15" x14ac:dyDescent="0.25">
      <c r="A482" s="203"/>
      <c r="C482" s="9"/>
      <c r="D482" s="9"/>
      <c r="E482" s="9" t="s">
        <v>924</v>
      </c>
      <c r="H482" s="9">
        <v>2.2999999999999998</v>
      </c>
      <c r="I482" s="9">
        <v>0</v>
      </c>
      <c r="J482" s="9">
        <v>0</v>
      </c>
      <c r="K482" s="9">
        <v>2.2999999999999998</v>
      </c>
      <c r="L482" s="9">
        <v>0</v>
      </c>
      <c r="M482" s="14">
        <f>SQRT(H482^2+I482^2+J482^2+K482^2+L482^2)</f>
        <v>3.2526911934581184</v>
      </c>
      <c r="O482" s="14"/>
    </row>
    <row r="483" spans="1:15" x14ac:dyDescent="0.25">
      <c r="A483" s="203"/>
      <c r="C483" s="9"/>
      <c r="D483" s="9"/>
      <c r="E483" s="9" t="s">
        <v>870</v>
      </c>
      <c r="G483" s="18">
        <v>4244.7683399999996</v>
      </c>
      <c r="M483" s="14">
        <f>SQRT(M484^2+M485^2)</f>
        <v>3.9837168574084174</v>
      </c>
      <c r="N483" s="7">
        <f>G483*M483/100</f>
        <v>169.09955191851543</v>
      </c>
      <c r="O483" s="14"/>
    </row>
    <row r="484" spans="1:15" x14ac:dyDescent="0.25">
      <c r="A484" s="203"/>
      <c r="C484" s="9"/>
      <c r="D484" s="9"/>
      <c r="E484" s="9" t="s">
        <v>925</v>
      </c>
      <c r="H484" s="9">
        <v>2.2999999999999998</v>
      </c>
      <c r="I484" s="9">
        <v>0</v>
      </c>
      <c r="J484" s="9">
        <v>0</v>
      </c>
      <c r="K484" s="9">
        <v>0</v>
      </c>
      <c r="L484" s="9">
        <v>0</v>
      </c>
      <c r="M484" s="14">
        <f>SQRT(H484^2+I484^2+J484^2+K484^2+L484^2)</f>
        <v>2.2999999999999998</v>
      </c>
      <c r="O484" s="14"/>
    </row>
    <row r="485" spans="1:15" x14ac:dyDescent="0.25">
      <c r="A485" s="203"/>
      <c r="C485" s="9"/>
      <c r="D485" s="9"/>
      <c r="E485" s="9" t="s">
        <v>924</v>
      </c>
      <c r="H485" s="9">
        <v>2.2999999999999998</v>
      </c>
      <c r="I485" s="9">
        <v>0</v>
      </c>
      <c r="J485" s="9">
        <v>0</v>
      </c>
      <c r="K485" s="9">
        <v>2.2999999999999998</v>
      </c>
      <c r="L485" s="9">
        <v>0</v>
      </c>
      <c r="M485" s="14">
        <f>SQRT(H485^2+I485^2+J485^2+K485^2+L485^2)</f>
        <v>3.2526911934581184</v>
      </c>
      <c r="O485" s="14"/>
    </row>
    <row r="486" spans="1:15" x14ac:dyDescent="0.25">
      <c r="A486" s="203"/>
      <c r="C486" s="9"/>
      <c r="D486" s="9"/>
      <c r="E486" s="9" t="s">
        <v>873</v>
      </c>
      <c r="G486" s="18">
        <v>10212.42153</v>
      </c>
      <c r="M486" s="14">
        <f>SQRT(M487^2+M488^2)</f>
        <v>3.9837168574084174</v>
      </c>
      <c r="N486" s="7">
        <f>G486*M486/100</f>
        <v>406.8339580402166</v>
      </c>
      <c r="O486" s="14"/>
    </row>
    <row r="487" spans="1:15" x14ac:dyDescent="0.25">
      <c r="A487" s="203"/>
      <c r="C487" s="9"/>
      <c r="D487" s="9"/>
      <c r="E487" s="9" t="s">
        <v>926</v>
      </c>
      <c r="H487" s="9">
        <v>2.2999999999999998</v>
      </c>
      <c r="I487" s="9">
        <v>0</v>
      </c>
      <c r="J487" s="9">
        <v>0</v>
      </c>
      <c r="K487" s="9">
        <v>0</v>
      </c>
      <c r="L487" s="9">
        <v>0</v>
      </c>
      <c r="M487" s="14">
        <f>SQRT(H487^2+I487^2+J487^2+K487^2+L487^2)</f>
        <v>2.2999999999999998</v>
      </c>
      <c r="O487" s="14"/>
    </row>
    <row r="488" spans="1:15" x14ac:dyDescent="0.25">
      <c r="A488" s="203"/>
      <c r="C488" s="9"/>
      <c r="D488" s="9"/>
      <c r="E488" s="9" t="s">
        <v>924</v>
      </c>
      <c r="H488" s="9">
        <v>2.2999999999999998</v>
      </c>
      <c r="I488" s="9">
        <v>0</v>
      </c>
      <c r="J488" s="9">
        <v>0</v>
      </c>
      <c r="K488" s="9">
        <v>2.2999999999999998</v>
      </c>
      <c r="L488" s="9">
        <v>0</v>
      </c>
      <c r="M488" s="14">
        <f>SQRT(H488^2+I488^2+J488^2+K488^2+L488^2)</f>
        <v>3.2526911934581184</v>
      </c>
      <c r="O488" s="14"/>
    </row>
    <row r="489" spans="1:15" x14ac:dyDescent="0.25">
      <c r="A489" s="203"/>
      <c r="B489" s="87" t="s">
        <v>552</v>
      </c>
      <c r="C489" s="9">
        <f>SUM(F489,F498,F507,F516)</f>
        <v>2775</v>
      </c>
      <c r="D489" s="18">
        <f>G489+G498+G507+G516</f>
        <v>2775308.946100201</v>
      </c>
      <c r="E489" s="34" t="s">
        <v>553</v>
      </c>
      <c r="F489" s="34">
        <v>2105</v>
      </c>
      <c r="G489" s="35">
        <f>SUM(G490,G494)</f>
        <v>2105318.4207947007</v>
      </c>
      <c r="H489" s="34"/>
      <c r="I489" s="34"/>
      <c r="J489" s="34"/>
      <c r="K489" s="34"/>
      <c r="L489" s="34"/>
      <c r="M489" s="40">
        <f>N489/G489*100</f>
        <v>16.094052160245568</v>
      </c>
      <c r="N489" s="7">
        <f>SQRT(N490^2+N494^2)</f>
        <v>338831.0447819574</v>
      </c>
      <c r="O489" s="40">
        <v>16.100000000000001</v>
      </c>
    </row>
    <row r="490" spans="1:15" x14ac:dyDescent="0.25">
      <c r="A490" s="203"/>
      <c r="C490" s="9"/>
      <c r="D490" s="9"/>
      <c r="E490" s="9" t="s">
        <v>551</v>
      </c>
      <c r="G490" s="18">
        <v>1540459.3501527007</v>
      </c>
      <c r="M490" s="14">
        <f>SQRT(M491^2+M492^2+M493^2)</f>
        <v>20.650907970353263</v>
      </c>
      <c r="N490" s="7">
        <f>G490*M490/100</f>
        <v>318118.84272073617</v>
      </c>
      <c r="O490" s="14"/>
    </row>
    <row r="491" spans="1:15" x14ac:dyDescent="0.25">
      <c r="A491" s="203"/>
      <c r="C491" s="9"/>
      <c r="D491" s="9"/>
      <c r="E491" s="9" t="s">
        <v>831</v>
      </c>
      <c r="H491" s="9">
        <v>4.5</v>
      </c>
      <c r="I491" s="9">
        <v>0</v>
      </c>
      <c r="J491" s="9">
        <v>0</v>
      </c>
      <c r="K491" s="9">
        <v>0</v>
      </c>
      <c r="L491" s="9">
        <v>0</v>
      </c>
      <c r="M491" s="14">
        <f>SQRT(H491^2+I491^2+J491^2+K491^2+L491^2)</f>
        <v>4.5</v>
      </c>
      <c r="O491" s="14"/>
    </row>
    <row r="492" spans="1:15" x14ac:dyDescent="0.25">
      <c r="A492" s="203"/>
      <c r="C492" s="9"/>
      <c r="D492" s="9"/>
      <c r="E492" s="9" t="s">
        <v>828</v>
      </c>
      <c r="H492" s="9">
        <v>13.7</v>
      </c>
      <c r="I492" s="9">
        <v>0</v>
      </c>
      <c r="J492" s="9">
        <v>2.2999999999999998</v>
      </c>
      <c r="K492" s="9">
        <v>2.2999999999999998</v>
      </c>
      <c r="L492" s="9">
        <v>0</v>
      </c>
      <c r="M492" s="14">
        <f>SQRT(H492^2+I492^2+J492^2+K492^2+L492^2)</f>
        <v>14.0808380432416</v>
      </c>
      <c r="O492" s="14"/>
    </row>
    <row r="493" spans="1:15" x14ac:dyDescent="0.25">
      <c r="A493" s="203"/>
      <c r="C493" s="9"/>
      <c r="D493" s="9"/>
      <c r="E493" s="9" t="s">
        <v>797</v>
      </c>
      <c r="H493" s="9">
        <v>13.7</v>
      </c>
      <c r="I493" s="9">
        <v>0</v>
      </c>
      <c r="J493" s="9">
        <v>0</v>
      </c>
      <c r="K493" s="9">
        <v>4.5</v>
      </c>
      <c r="L493" s="9">
        <v>0</v>
      </c>
      <c r="M493" s="14">
        <f>SQRT(H493^2+I493^2+J493^2+K493^2+L493^2)</f>
        <v>14.420124826089404</v>
      </c>
      <c r="O493" s="14"/>
    </row>
    <row r="494" spans="1:15" x14ac:dyDescent="0.25">
      <c r="A494" s="203"/>
      <c r="C494" s="9"/>
      <c r="D494" s="9"/>
      <c r="E494" s="9" t="s">
        <v>550</v>
      </c>
      <c r="G494" s="18">
        <v>564859.07064199995</v>
      </c>
      <c r="M494" s="14">
        <f>SQRT(M495^2+M496^2+M497^2)</f>
        <v>20.650907970353263</v>
      </c>
      <c r="N494" s="7">
        <f>G494*M494/100</f>
        <v>116648.52684047213</v>
      </c>
      <c r="O494" s="14"/>
    </row>
    <row r="495" spans="1:15" x14ac:dyDescent="0.25">
      <c r="A495" s="203"/>
      <c r="C495" s="9"/>
      <c r="D495" s="9"/>
      <c r="E495" s="9" t="s">
        <v>831</v>
      </c>
      <c r="H495" s="9">
        <v>4.5</v>
      </c>
      <c r="I495" s="9">
        <v>0</v>
      </c>
      <c r="J495" s="9">
        <v>0</v>
      </c>
      <c r="K495" s="9">
        <v>0</v>
      </c>
      <c r="L495" s="9">
        <v>0</v>
      </c>
      <c r="M495" s="14">
        <f>SQRT(H495^2+I495^2+J495^2+K495^2+L495^2)</f>
        <v>4.5</v>
      </c>
      <c r="O495" s="14"/>
    </row>
    <row r="496" spans="1:15" x14ac:dyDescent="0.25">
      <c r="A496" s="203"/>
      <c r="C496" s="9"/>
      <c r="D496" s="9"/>
      <c r="E496" s="9" t="s">
        <v>828</v>
      </c>
      <c r="H496" s="9">
        <v>13.7</v>
      </c>
      <c r="I496" s="9">
        <v>0</v>
      </c>
      <c r="J496" s="9">
        <v>2.2999999999999998</v>
      </c>
      <c r="K496" s="9">
        <v>2.2999999999999998</v>
      </c>
      <c r="L496" s="9">
        <v>0</v>
      </c>
      <c r="M496" s="14">
        <f>SQRT(H496^2+I496^2+J496^2+K496^2+L496^2)</f>
        <v>14.0808380432416</v>
      </c>
      <c r="O496" s="14"/>
    </row>
    <row r="497" spans="1:15" x14ac:dyDescent="0.25">
      <c r="A497" s="203"/>
      <c r="C497" s="9"/>
      <c r="D497" s="9"/>
      <c r="E497" s="9" t="s">
        <v>797</v>
      </c>
      <c r="H497" s="9">
        <v>13.7</v>
      </c>
      <c r="I497" s="9">
        <v>0</v>
      </c>
      <c r="J497" s="9">
        <v>0</v>
      </c>
      <c r="K497" s="9">
        <v>4.5</v>
      </c>
      <c r="L497" s="9">
        <v>0</v>
      </c>
      <c r="M497" s="14">
        <f>SQRT(H497^2+I497^2+J497^2+K497^2+L497^2)</f>
        <v>14.420124826089404</v>
      </c>
      <c r="O497" s="14"/>
    </row>
    <row r="498" spans="1:15" x14ac:dyDescent="0.25">
      <c r="A498" s="203"/>
      <c r="B498" s="87" t="s">
        <v>554</v>
      </c>
      <c r="C498" s="9"/>
      <c r="D498" s="9"/>
      <c r="E498" s="31" t="s">
        <v>555</v>
      </c>
      <c r="F498" s="31">
        <v>226</v>
      </c>
      <c r="G498" s="32">
        <f>SUM(G499,G503)</f>
        <v>225867.48464839999</v>
      </c>
      <c r="H498" s="31"/>
      <c r="I498" s="31"/>
      <c r="J498" s="31"/>
      <c r="K498" s="31"/>
      <c r="L498" s="31"/>
      <c r="M498" s="43">
        <f>N498/G498*100</f>
        <v>15.343611420624761</v>
      </c>
      <c r="N498" s="7">
        <f>SQRT(N499^2+N503^2)</f>
        <v>34656.229169989783</v>
      </c>
      <c r="O498" s="43">
        <v>15.3</v>
      </c>
    </row>
    <row r="499" spans="1:15" x14ac:dyDescent="0.25">
      <c r="A499" s="203"/>
      <c r="C499" s="9"/>
      <c r="D499" s="9"/>
      <c r="E499" s="9" t="s">
        <v>551</v>
      </c>
      <c r="G499" s="18">
        <v>149370.60278030002</v>
      </c>
      <c r="M499" s="14">
        <f>SQRT(M500^2+M501^2+M502^2)</f>
        <v>20.650907970353263</v>
      </c>
      <c r="N499" s="7">
        <f>G499*M499/100</f>
        <v>30846.385714921689</v>
      </c>
      <c r="O499" s="14"/>
    </row>
    <row r="500" spans="1:15" x14ac:dyDescent="0.25">
      <c r="A500" s="203"/>
      <c r="C500" s="9"/>
      <c r="D500" s="9"/>
      <c r="E500" s="9" t="s">
        <v>831</v>
      </c>
      <c r="H500" s="9">
        <v>4.5</v>
      </c>
      <c r="I500" s="9">
        <v>0</v>
      </c>
      <c r="J500" s="9">
        <v>0</v>
      </c>
      <c r="K500" s="9">
        <v>0</v>
      </c>
      <c r="L500" s="9">
        <v>0</v>
      </c>
      <c r="M500" s="14">
        <f>SQRT(H500^2+I500^2+J500^2+K500^2+L500^2)</f>
        <v>4.5</v>
      </c>
      <c r="O500" s="14"/>
    </row>
    <row r="501" spans="1:15" x14ac:dyDescent="0.25">
      <c r="A501" s="203"/>
      <c r="C501" s="9"/>
      <c r="D501" s="9"/>
      <c r="E501" s="9" t="s">
        <v>828</v>
      </c>
      <c r="H501" s="9">
        <v>13.7</v>
      </c>
      <c r="I501" s="9">
        <v>0</v>
      </c>
      <c r="J501" s="9">
        <v>2.2999999999999998</v>
      </c>
      <c r="K501" s="9">
        <v>2.2999999999999998</v>
      </c>
      <c r="L501" s="9">
        <v>0</v>
      </c>
      <c r="M501" s="14">
        <f>SQRT(H501^2+I501^2+J501^2+K501^2+L501^2)</f>
        <v>14.0808380432416</v>
      </c>
      <c r="O501" s="14"/>
    </row>
    <row r="502" spans="1:15" x14ac:dyDescent="0.25">
      <c r="A502" s="203"/>
      <c r="C502" s="9"/>
      <c r="D502" s="9"/>
      <c r="E502" s="9" t="s">
        <v>797</v>
      </c>
      <c r="H502" s="9">
        <v>13.7</v>
      </c>
      <c r="I502" s="9">
        <v>0</v>
      </c>
      <c r="J502" s="9">
        <v>0</v>
      </c>
      <c r="K502" s="9">
        <v>4.5</v>
      </c>
      <c r="L502" s="9">
        <v>0</v>
      </c>
      <c r="M502" s="14">
        <f>SQRT(H502^2+I502^2+J502^2+K502^2+L502^2)</f>
        <v>14.420124826089404</v>
      </c>
      <c r="O502" s="14"/>
    </row>
    <row r="503" spans="1:15" x14ac:dyDescent="0.25">
      <c r="A503" s="203"/>
      <c r="C503" s="9"/>
      <c r="D503" s="9"/>
      <c r="E503" s="9" t="s">
        <v>550</v>
      </c>
      <c r="G503" s="18">
        <v>76496.881868099983</v>
      </c>
      <c r="M503" s="14">
        <f>SQRT(M504^2+M505^2+M506^2)</f>
        <v>20.650907970353263</v>
      </c>
      <c r="N503" s="7">
        <f>G503*M503/100</f>
        <v>15797.300674771181</v>
      </c>
      <c r="O503" s="14"/>
    </row>
    <row r="504" spans="1:15" x14ac:dyDescent="0.25">
      <c r="A504" s="203"/>
      <c r="C504" s="9"/>
      <c r="D504" s="9"/>
      <c r="E504" s="9" t="s">
        <v>831</v>
      </c>
      <c r="H504" s="9">
        <v>4.5</v>
      </c>
      <c r="I504" s="9">
        <v>0</v>
      </c>
      <c r="J504" s="9">
        <v>0</v>
      </c>
      <c r="K504" s="9">
        <v>0</v>
      </c>
      <c r="L504" s="9">
        <v>0</v>
      </c>
      <c r="M504" s="14">
        <f>SQRT(H504^2+I504^2+J504^2+K504^2+L504^2)</f>
        <v>4.5</v>
      </c>
      <c r="O504" s="14"/>
    </row>
    <row r="505" spans="1:15" x14ac:dyDescent="0.25">
      <c r="A505" s="203"/>
      <c r="C505" s="9"/>
      <c r="D505" s="9"/>
      <c r="E505" s="9" t="s">
        <v>828</v>
      </c>
      <c r="H505" s="9">
        <v>13.7</v>
      </c>
      <c r="I505" s="9">
        <v>0</v>
      </c>
      <c r="J505" s="9">
        <v>2.2999999999999998</v>
      </c>
      <c r="K505" s="9">
        <v>2.2999999999999998</v>
      </c>
      <c r="L505" s="9">
        <v>0</v>
      </c>
      <c r="M505" s="14">
        <f>SQRT(H505^2+I505^2+J505^2+K505^2+L505^2)</f>
        <v>14.0808380432416</v>
      </c>
      <c r="O505" s="14"/>
    </row>
    <row r="506" spans="1:15" x14ac:dyDescent="0.25">
      <c r="A506" s="203"/>
      <c r="C506" s="9"/>
      <c r="D506" s="9"/>
      <c r="E506" s="9" t="s">
        <v>797</v>
      </c>
      <c r="H506" s="9">
        <v>13.7</v>
      </c>
      <c r="I506" s="9">
        <v>0</v>
      </c>
      <c r="J506" s="9">
        <v>0</v>
      </c>
      <c r="K506" s="9">
        <v>4.5</v>
      </c>
      <c r="L506" s="9">
        <v>0</v>
      </c>
      <c r="M506" s="14">
        <f>SQRT(H506^2+I506^2+J506^2+K506^2+L506^2)</f>
        <v>14.420124826089404</v>
      </c>
      <c r="O506" s="14"/>
    </row>
    <row r="507" spans="1:15" x14ac:dyDescent="0.25">
      <c r="A507" s="203"/>
      <c r="B507" s="87" t="s">
        <v>556</v>
      </c>
      <c r="C507" s="9"/>
      <c r="D507" s="9"/>
      <c r="E507" s="46" t="s">
        <v>557</v>
      </c>
      <c r="F507" s="46">
        <v>372</v>
      </c>
      <c r="G507" s="47">
        <f>SUM(G508,G512)</f>
        <v>371829.39970290009</v>
      </c>
      <c r="H507" s="46"/>
      <c r="I507" s="46"/>
      <c r="J507" s="46"/>
      <c r="K507" s="46"/>
      <c r="L507" s="46"/>
      <c r="M507" s="51">
        <f>N507/G507*100</f>
        <v>16.430588142298198</v>
      </c>
      <c r="N507" s="7">
        <f>SQRT(N508^2+N512^2)</f>
        <v>61093.757257163285</v>
      </c>
      <c r="O507" s="51">
        <v>16.399999999999999</v>
      </c>
    </row>
    <row r="508" spans="1:15" x14ac:dyDescent="0.25">
      <c r="A508" s="203"/>
      <c r="C508" s="9"/>
      <c r="D508" s="9"/>
      <c r="E508" s="9" t="s">
        <v>551</v>
      </c>
      <c r="G508" s="18">
        <v>281813.27316630009</v>
      </c>
      <c r="M508" s="14">
        <f>SQRT(M509^2+M510^2+M511^2)</f>
        <v>20.650907970353263</v>
      </c>
      <c r="N508" s="7">
        <f>G508*M508/100</f>
        <v>58196.999689812874</v>
      </c>
      <c r="O508" s="14"/>
    </row>
    <row r="509" spans="1:15" x14ac:dyDescent="0.25">
      <c r="A509" s="203"/>
      <c r="C509" s="9"/>
      <c r="D509" s="9"/>
      <c r="E509" s="9" t="s">
        <v>831</v>
      </c>
      <c r="H509" s="9">
        <v>4.5</v>
      </c>
      <c r="I509" s="9">
        <v>0</v>
      </c>
      <c r="J509" s="9">
        <v>0</v>
      </c>
      <c r="K509" s="9">
        <v>0</v>
      </c>
      <c r="L509" s="9">
        <v>0</v>
      </c>
      <c r="M509" s="14">
        <f>SQRT(H509^2+I509^2+J509^2+K509^2+L509^2)</f>
        <v>4.5</v>
      </c>
      <c r="O509" s="14"/>
    </row>
    <row r="510" spans="1:15" x14ac:dyDescent="0.25">
      <c r="A510" s="203"/>
      <c r="C510" s="9"/>
      <c r="D510" s="9"/>
      <c r="E510" s="9" t="s">
        <v>828</v>
      </c>
      <c r="H510" s="9">
        <v>13.7</v>
      </c>
      <c r="I510" s="9">
        <v>0</v>
      </c>
      <c r="J510" s="9">
        <v>2.2999999999999998</v>
      </c>
      <c r="K510" s="9">
        <v>2.2999999999999998</v>
      </c>
      <c r="L510" s="9">
        <v>0</v>
      </c>
      <c r="M510" s="14">
        <f>SQRT(H510^2+I510^2+J510^2+K510^2+L510^2)</f>
        <v>14.0808380432416</v>
      </c>
      <c r="O510" s="14"/>
    </row>
    <row r="511" spans="1:15" x14ac:dyDescent="0.25">
      <c r="A511" s="203"/>
      <c r="C511" s="9"/>
      <c r="D511" s="9"/>
      <c r="E511" s="9" t="s">
        <v>797</v>
      </c>
      <c r="H511" s="9">
        <v>13.7</v>
      </c>
      <c r="I511" s="9">
        <v>0</v>
      </c>
      <c r="J511" s="9">
        <v>0</v>
      </c>
      <c r="K511" s="9">
        <v>4.5</v>
      </c>
      <c r="L511" s="9">
        <v>0</v>
      </c>
      <c r="M511" s="14">
        <f>SQRT(H511^2+I511^2+J511^2+K511^2+L511^2)</f>
        <v>14.420124826089404</v>
      </c>
      <c r="O511" s="14"/>
    </row>
    <row r="512" spans="1:15" x14ac:dyDescent="0.25">
      <c r="A512" s="203"/>
      <c r="C512" s="9"/>
      <c r="D512" s="9"/>
      <c r="E512" s="9" t="s">
        <v>550</v>
      </c>
      <c r="G512" s="18">
        <v>90016.126536599986</v>
      </c>
      <c r="M512" s="14">
        <f>SQRT(M513^2+M514^2+M515^2)</f>
        <v>20.650907970353263</v>
      </c>
      <c r="N512" s="7">
        <f>G512*M512/100</f>
        <v>18589.147449550004</v>
      </c>
      <c r="O512" s="14"/>
    </row>
    <row r="513" spans="1:15" x14ac:dyDescent="0.25">
      <c r="A513" s="203"/>
      <c r="C513" s="9"/>
      <c r="D513" s="9"/>
      <c r="E513" s="9" t="s">
        <v>831</v>
      </c>
      <c r="H513" s="9">
        <v>4.5</v>
      </c>
      <c r="I513" s="9">
        <v>0</v>
      </c>
      <c r="J513" s="9">
        <v>0</v>
      </c>
      <c r="K513" s="9">
        <v>0</v>
      </c>
      <c r="L513" s="9">
        <v>0</v>
      </c>
      <c r="M513" s="14">
        <f>SQRT(H513^2+I513^2+J513^2+K513^2+L513^2)</f>
        <v>4.5</v>
      </c>
      <c r="O513" s="14"/>
    </row>
    <row r="514" spans="1:15" x14ac:dyDescent="0.25">
      <c r="A514" s="203"/>
      <c r="C514" s="9"/>
      <c r="D514" s="9"/>
      <c r="E514" s="9" t="s">
        <v>828</v>
      </c>
      <c r="H514" s="9">
        <v>13.7</v>
      </c>
      <c r="I514" s="9">
        <v>0</v>
      </c>
      <c r="J514" s="9">
        <v>2.2999999999999998</v>
      </c>
      <c r="K514" s="9">
        <v>2.2999999999999998</v>
      </c>
      <c r="L514" s="9">
        <v>0</v>
      </c>
      <c r="M514" s="14">
        <f>SQRT(H514^2+I514^2+J514^2+K514^2+L514^2)</f>
        <v>14.0808380432416</v>
      </c>
      <c r="O514" s="14"/>
    </row>
    <row r="515" spans="1:15" x14ac:dyDescent="0.25">
      <c r="A515" s="203"/>
      <c r="C515" s="9"/>
      <c r="D515" s="9"/>
      <c r="E515" s="9" t="s">
        <v>797</v>
      </c>
      <c r="H515" s="9">
        <v>13.7</v>
      </c>
      <c r="I515" s="9">
        <v>0</v>
      </c>
      <c r="J515" s="9">
        <v>0</v>
      </c>
      <c r="K515" s="9">
        <v>4.5</v>
      </c>
      <c r="L515" s="9">
        <v>0</v>
      </c>
      <c r="M515" s="14">
        <f>SQRT(H515^2+I515^2+J515^2+K515^2+L515^2)</f>
        <v>14.420124826089404</v>
      </c>
      <c r="O515" s="14"/>
    </row>
    <row r="516" spans="1:15" x14ac:dyDescent="0.25">
      <c r="A516" s="203"/>
      <c r="B516" s="87" t="s">
        <v>558</v>
      </c>
      <c r="C516" s="9"/>
      <c r="D516" s="9"/>
      <c r="E516" s="28" t="s">
        <v>559</v>
      </c>
      <c r="F516" s="28">
        <v>72</v>
      </c>
      <c r="G516" s="29">
        <f>SUM(G517,G521)</f>
        <v>72293.640954200018</v>
      </c>
      <c r="H516" s="28"/>
      <c r="I516" s="28"/>
      <c r="J516" s="28"/>
      <c r="K516" s="28"/>
      <c r="L516" s="28"/>
      <c r="M516" s="55">
        <f>N516/G516*100</f>
        <v>16.836943873636997</v>
      </c>
      <c r="N516" s="7">
        <f>SQRT(N517^2+N521^2)</f>
        <v>12172.039751667307</v>
      </c>
      <c r="O516" s="55">
        <v>16.8</v>
      </c>
    </row>
    <row r="517" spans="1:15" x14ac:dyDescent="0.25">
      <c r="A517" s="203"/>
      <c r="C517" s="9"/>
      <c r="D517" s="9"/>
      <c r="E517" s="9" t="s">
        <v>551</v>
      </c>
      <c r="G517" s="18">
        <v>56894.875632800024</v>
      </c>
      <c r="M517" s="14">
        <f>SQRT(M518^2+M519^2+M520^2)</f>
        <v>20.650907970353263</v>
      </c>
      <c r="N517" s="7">
        <f>G517*M517/100</f>
        <v>11749.308406776476</v>
      </c>
      <c r="O517" s="14"/>
    </row>
    <row r="518" spans="1:15" x14ac:dyDescent="0.25">
      <c r="A518" s="203"/>
      <c r="C518" s="9"/>
      <c r="D518" s="9"/>
      <c r="E518" s="9" t="s">
        <v>831</v>
      </c>
      <c r="H518" s="9">
        <v>4.5</v>
      </c>
      <c r="I518" s="9">
        <v>0</v>
      </c>
      <c r="J518" s="9">
        <v>0</v>
      </c>
      <c r="K518" s="9">
        <v>0</v>
      </c>
      <c r="L518" s="9">
        <v>0</v>
      </c>
      <c r="M518" s="14">
        <f>SQRT(H518^2+I518^2+J518^2+K518^2+L518^2)</f>
        <v>4.5</v>
      </c>
      <c r="O518" s="14"/>
    </row>
    <row r="519" spans="1:15" x14ac:dyDescent="0.25">
      <c r="A519" s="203"/>
      <c r="C519" s="9"/>
      <c r="D519" s="9"/>
      <c r="E519" s="9" t="s">
        <v>828</v>
      </c>
      <c r="H519" s="9">
        <v>13.7</v>
      </c>
      <c r="I519" s="9">
        <v>0</v>
      </c>
      <c r="J519" s="9">
        <v>2.2999999999999998</v>
      </c>
      <c r="K519" s="9">
        <v>2.2999999999999998</v>
      </c>
      <c r="L519" s="9">
        <v>0</v>
      </c>
      <c r="M519" s="14">
        <f>SQRT(H519^2+I519^2+J519^2+K519^2+L519^2)</f>
        <v>14.0808380432416</v>
      </c>
      <c r="O519" s="14"/>
    </row>
    <row r="520" spans="1:15" x14ac:dyDescent="0.25">
      <c r="A520" s="203"/>
      <c r="C520" s="9"/>
      <c r="D520" s="9"/>
      <c r="E520" s="9" t="s">
        <v>797</v>
      </c>
      <c r="H520" s="9">
        <v>13.7</v>
      </c>
      <c r="I520" s="9">
        <v>0</v>
      </c>
      <c r="J520" s="9">
        <v>0</v>
      </c>
      <c r="K520" s="9">
        <v>4.5</v>
      </c>
      <c r="L520" s="9">
        <v>0</v>
      </c>
      <c r="M520" s="14">
        <f>SQRT(H520^2+I520^2+J520^2+K520^2+L520^2)</f>
        <v>14.420124826089404</v>
      </c>
      <c r="O520" s="14"/>
    </row>
    <row r="521" spans="1:15" x14ac:dyDescent="0.25">
      <c r="A521" s="203"/>
      <c r="C521" s="9"/>
      <c r="D521" s="9"/>
      <c r="E521" s="9" t="s">
        <v>550</v>
      </c>
      <c r="G521" s="18">
        <v>15398.765321399997</v>
      </c>
      <c r="M521" s="14">
        <f>SQRT(M522^2+M523^2+M524^2)</f>
        <v>20.650907970353263</v>
      </c>
      <c r="N521" s="7">
        <f>G521*M521/100</f>
        <v>3179.9848550929864</v>
      </c>
      <c r="O521" s="14"/>
    </row>
    <row r="522" spans="1:15" x14ac:dyDescent="0.25">
      <c r="A522" s="203"/>
      <c r="C522" s="9"/>
      <c r="D522" s="9"/>
      <c r="E522" s="9" t="s">
        <v>831</v>
      </c>
      <c r="H522" s="9">
        <v>4.5</v>
      </c>
      <c r="I522" s="9">
        <v>0</v>
      </c>
      <c r="J522" s="9">
        <v>0</v>
      </c>
      <c r="K522" s="9">
        <v>0</v>
      </c>
      <c r="L522" s="9">
        <v>0</v>
      </c>
      <c r="M522" s="14">
        <f>SQRT(H522^2+I522^2+J522^2+K522^2+L522^2)</f>
        <v>4.5</v>
      </c>
      <c r="O522" s="14"/>
    </row>
    <row r="523" spans="1:15" x14ac:dyDescent="0.25">
      <c r="A523" s="203"/>
      <c r="C523" s="9"/>
      <c r="D523" s="9"/>
      <c r="E523" s="9" t="s">
        <v>828</v>
      </c>
      <c r="H523" s="9">
        <v>13.7</v>
      </c>
      <c r="I523" s="9">
        <v>0</v>
      </c>
      <c r="J523" s="9">
        <v>2.2999999999999998</v>
      </c>
      <c r="K523" s="9">
        <v>2.2999999999999998</v>
      </c>
      <c r="L523" s="9">
        <v>0</v>
      </c>
      <c r="M523" s="14">
        <f>SQRT(H523^2+I523^2+J523^2+K523^2+L523^2)</f>
        <v>14.0808380432416</v>
      </c>
      <c r="O523" s="14"/>
    </row>
    <row r="524" spans="1:15" x14ac:dyDescent="0.25">
      <c r="A524" s="203"/>
      <c r="C524" s="9"/>
      <c r="D524" s="9"/>
      <c r="E524" s="9" t="s">
        <v>797</v>
      </c>
      <c r="H524" s="9">
        <v>13.7</v>
      </c>
      <c r="I524" s="9">
        <v>0</v>
      </c>
      <c r="J524" s="9">
        <v>0</v>
      </c>
      <c r="K524" s="9">
        <v>4.5</v>
      </c>
      <c r="L524" s="9">
        <v>0</v>
      </c>
      <c r="M524" s="14">
        <f>SQRT(H524^2+I524^2+J524^2+K524^2+L524^2)</f>
        <v>14.420124826089404</v>
      </c>
      <c r="O524" s="14"/>
    </row>
    <row r="525" spans="1:15" x14ac:dyDescent="0.25">
      <c r="A525" s="203"/>
      <c r="B525" s="2" t="s">
        <v>563</v>
      </c>
      <c r="C525" s="20">
        <f>SUM(G525,G535,G545,G555)</f>
        <v>4788.1731055769233</v>
      </c>
      <c r="E525" s="34" t="s">
        <v>564</v>
      </c>
      <c r="F525" s="34"/>
      <c r="G525" s="35">
        <f>SUM(G526,G529,G532)</f>
        <v>3505.7914505769231</v>
      </c>
      <c r="H525" s="34"/>
      <c r="I525" s="34"/>
      <c r="J525" s="34"/>
      <c r="K525" s="34"/>
      <c r="L525" s="34"/>
      <c r="M525" s="40">
        <f>N525/G525*100</f>
        <v>2.7394791419415334</v>
      </c>
      <c r="N525" s="7">
        <f>SQRT(N526^2+N529^2+N532^2)</f>
        <v>96.040425548524325</v>
      </c>
      <c r="O525" s="40"/>
    </row>
    <row r="526" spans="1:15" x14ac:dyDescent="0.25">
      <c r="A526" s="203"/>
      <c r="E526" s="9" t="s">
        <v>929</v>
      </c>
      <c r="G526" s="18">
        <v>2037.1797230769228</v>
      </c>
      <c r="M526" s="14">
        <f>SQRT(M527^2+M528^2)</f>
        <v>3.9837168574084174</v>
      </c>
      <c r="N526" s="7">
        <f>G526*M526/100</f>
        <v>81.155472043921492</v>
      </c>
      <c r="O526" s="14"/>
    </row>
    <row r="527" spans="1:15" x14ac:dyDescent="0.25">
      <c r="A527" s="203"/>
      <c r="E527" s="9" t="s">
        <v>930</v>
      </c>
      <c r="H527" s="9">
        <v>2.2999999999999998</v>
      </c>
      <c r="I527" s="9">
        <v>0</v>
      </c>
      <c r="J527" s="9">
        <v>0</v>
      </c>
      <c r="K527" s="9">
        <v>0</v>
      </c>
      <c r="L527" s="9">
        <v>0</v>
      </c>
      <c r="M527" s="14">
        <f>SQRT(H527^2+I527^2+J527^2+K527^2+L527^2)</f>
        <v>2.2999999999999998</v>
      </c>
      <c r="O527" s="14"/>
    </row>
    <row r="528" spans="1:15" x14ac:dyDescent="0.25">
      <c r="A528" s="203"/>
      <c r="E528" s="9" t="s">
        <v>828</v>
      </c>
      <c r="H528" s="9">
        <v>2.2999999999999998</v>
      </c>
      <c r="I528" s="9">
        <v>0</v>
      </c>
      <c r="J528" s="9">
        <v>0</v>
      </c>
      <c r="K528" s="9">
        <v>2.2999999999999998</v>
      </c>
      <c r="L528" s="9">
        <v>0</v>
      </c>
      <c r="M528" s="14">
        <f>SQRT(H528^2+I528^2+J528^2+K528^2+L528^2)</f>
        <v>3.2526911934581184</v>
      </c>
      <c r="O528" s="14"/>
    </row>
    <row r="529" spans="1:15" x14ac:dyDescent="0.25">
      <c r="A529" s="203"/>
      <c r="E529" s="9" t="s">
        <v>931</v>
      </c>
      <c r="G529" s="18">
        <v>194.13747749999999</v>
      </c>
      <c r="M529" s="14">
        <f>SQRT(M530^2+M531^2)</f>
        <v>3.9837168574084174</v>
      </c>
      <c r="N529" s="7">
        <f>G529*M529/100</f>
        <v>7.733887417714973</v>
      </c>
      <c r="O529" s="14"/>
    </row>
    <row r="530" spans="1:15" x14ac:dyDescent="0.25">
      <c r="A530" s="203"/>
      <c r="E530" s="9" t="s">
        <v>932</v>
      </c>
      <c r="H530" s="9">
        <v>2.2999999999999998</v>
      </c>
      <c r="I530" s="9">
        <v>0</v>
      </c>
      <c r="J530" s="9">
        <v>0</v>
      </c>
      <c r="K530" s="9">
        <v>0</v>
      </c>
      <c r="L530" s="9">
        <v>0</v>
      </c>
      <c r="M530" s="14">
        <f>SQRT(H530^2+I530^2+J530^2+K530^2+L530^2)</f>
        <v>2.2999999999999998</v>
      </c>
      <c r="O530" s="14"/>
    </row>
    <row r="531" spans="1:15" x14ac:dyDescent="0.25">
      <c r="A531" s="203"/>
      <c r="E531" s="9" t="s">
        <v>828</v>
      </c>
      <c r="H531" s="9">
        <v>2.2999999999999998</v>
      </c>
      <c r="I531" s="9">
        <v>0</v>
      </c>
      <c r="J531" s="9">
        <v>0</v>
      </c>
      <c r="K531" s="9">
        <v>2.2999999999999998</v>
      </c>
      <c r="L531" s="9">
        <v>0</v>
      </c>
      <c r="M531" s="14">
        <f>SQRT(H531^2+I531^2+J531^2+K531^2+L531^2)</f>
        <v>3.2526911934581184</v>
      </c>
      <c r="O531" s="14"/>
    </row>
    <row r="532" spans="1:15" x14ac:dyDescent="0.25">
      <c r="A532" s="203"/>
      <c r="E532" s="9" t="s">
        <v>933</v>
      </c>
      <c r="G532" s="18">
        <v>1274.47425</v>
      </c>
      <c r="M532" s="14">
        <f>SQRT(M533^2+M534^2)</f>
        <v>3.9837168574084174</v>
      </c>
      <c r="N532" s="7">
        <f>G532*M532/100</f>
        <v>50.771445540579499</v>
      </c>
      <c r="O532" s="14"/>
    </row>
    <row r="533" spans="1:15" x14ac:dyDescent="0.25">
      <c r="A533" s="203"/>
      <c r="E533" s="9" t="s">
        <v>934</v>
      </c>
      <c r="H533" s="9">
        <v>2.2999999999999998</v>
      </c>
      <c r="I533" s="9">
        <v>0</v>
      </c>
      <c r="J533" s="9">
        <v>0</v>
      </c>
      <c r="K533" s="9">
        <v>0</v>
      </c>
      <c r="L533" s="9">
        <v>0</v>
      </c>
      <c r="M533" s="14">
        <f>SQRT(H533^2+I533^2+J533^2+K533^2+L533^2)</f>
        <v>2.2999999999999998</v>
      </c>
      <c r="O533" s="14"/>
    </row>
    <row r="534" spans="1:15" x14ac:dyDescent="0.25">
      <c r="A534" s="203"/>
      <c r="E534" s="9" t="s">
        <v>828</v>
      </c>
      <c r="H534" s="9">
        <v>2.2999999999999998</v>
      </c>
      <c r="I534" s="9">
        <v>0</v>
      </c>
      <c r="J534" s="9">
        <v>0</v>
      </c>
      <c r="K534" s="9">
        <v>2.2999999999999998</v>
      </c>
      <c r="L534" s="9">
        <v>0</v>
      </c>
      <c r="M534" s="14">
        <f>SQRT(H534^2+I534^2+J534^2+K534^2+L534^2)</f>
        <v>3.2526911934581184</v>
      </c>
      <c r="O534" s="14"/>
    </row>
    <row r="535" spans="1:15" x14ac:dyDescent="0.25">
      <c r="A535" s="203"/>
      <c r="B535" s="2" t="s">
        <v>566</v>
      </c>
      <c r="C535" s="9"/>
      <c r="D535" s="9"/>
      <c r="E535" s="31" t="s">
        <v>567</v>
      </c>
      <c r="F535" s="31"/>
      <c r="G535" s="32">
        <f>SUM(G536,G539,G542)</f>
        <v>699.90638999999987</v>
      </c>
      <c r="H535" s="31"/>
      <c r="I535" s="31"/>
      <c r="J535" s="31"/>
      <c r="K535" s="31"/>
      <c r="L535" s="31"/>
      <c r="M535" s="43">
        <f>N535/G535*100</f>
        <v>2.7207468149782557</v>
      </c>
      <c r="N535" s="7">
        <f>SQRT(N536^2+N539^2+N542^2)</f>
        <v>19.042680813754284</v>
      </c>
      <c r="O535" s="43"/>
    </row>
    <row r="536" spans="1:15" x14ac:dyDescent="0.25">
      <c r="A536" s="203"/>
      <c r="C536" s="9"/>
      <c r="D536" s="9"/>
      <c r="E536" s="9" t="s">
        <v>935</v>
      </c>
      <c r="G536" s="18">
        <v>366.26468571428569</v>
      </c>
      <c r="M536" s="14">
        <f>SQRT(M537^2+M538^2)</f>
        <v>3.9837168574084174</v>
      </c>
      <c r="N536" s="7">
        <f>G536*M536/100</f>
        <v>14.59094802753396</v>
      </c>
      <c r="O536" s="14"/>
    </row>
    <row r="537" spans="1:15" x14ac:dyDescent="0.25">
      <c r="A537" s="203"/>
      <c r="C537" s="9"/>
      <c r="D537" s="9"/>
      <c r="E537" s="9" t="s">
        <v>930</v>
      </c>
      <c r="H537" s="9">
        <v>2.2999999999999998</v>
      </c>
      <c r="I537" s="9">
        <v>0</v>
      </c>
      <c r="J537" s="9">
        <v>0</v>
      </c>
      <c r="K537" s="9">
        <v>0</v>
      </c>
      <c r="L537" s="9">
        <v>0</v>
      </c>
      <c r="M537" s="14">
        <f>SQRT(H537^2+I537^2+J537^2+K537^2+L537^2)</f>
        <v>2.2999999999999998</v>
      </c>
      <c r="O537" s="14"/>
    </row>
    <row r="538" spans="1:15" x14ac:dyDescent="0.25">
      <c r="A538" s="203"/>
      <c r="C538" s="9"/>
      <c r="D538" s="9"/>
      <c r="E538" s="9" t="s">
        <v>828</v>
      </c>
      <c r="H538" s="9">
        <v>2.2999999999999998</v>
      </c>
      <c r="I538" s="9">
        <v>0</v>
      </c>
      <c r="J538" s="9">
        <v>0</v>
      </c>
      <c r="K538" s="9">
        <v>2.2999999999999998</v>
      </c>
      <c r="L538" s="9">
        <v>0</v>
      </c>
      <c r="M538" s="14">
        <f>SQRT(H538^2+I538^2+J538^2+K538^2+L538^2)</f>
        <v>3.2526911934581184</v>
      </c>
      <c r="O538" s="14"/>
    </row>
    <row r="539" spans="1:15" x14ac:dyDescent="0.25">
      <c r="A539" s="203"/>
      <c r="C539" s="9"/>
      <c r="D539" s="9"/>
      <c r="E539" s="9" t="s">
        <v>936</v>
      </c>
      <c r="G539" s="18">
        <v>27.737914285714286</v>
      </c>
      <c r="M539" s="14">
        <f>SQRT(M540^2+M541^2)</f>
        <v>3.9837168574084174</v>
      </c>
      <c r="N539" s="7">
        <f>G539*M539/100</f>
        <v>1.1049999672934976</v>
      </c>
      <c r="O539" s="14"/>
    </row>
    <row r="540" spans="1:15" x14ac:dyDescent="0.25">
      <c r="A540" s="203"/>
      <c r="C540" s="9"/>
      <c r="D540" s="9"/>
      <c r="E540" s="9" t="s">
        <v>932</v>
      </c>
      <c r="H540" s="9">
        <v>2.2999999999999998</v>
      </c>
      <c r="I540" s="9">
        <v>0</v>
      </c>
      <c r="J540" s="9">
        <v>0</v>
      </c>
      <c r="K540" s="9">
        <v>0</v>
      </c>
      <c r="L540" s="9">
        <v>0</v>
      </c>
      <c r="M540" s="14">
        <f>SQRT(H540^2+I540^2+J540^2+K540^2+L540^2)</f>
        <v>2.2999999999999998</v>
      </c>
      <c r="O540" s="14"/>
    </row>
    <row r="541" spans="1:15" x14ac:dyDescent="0.25">
      <c r="A541" s="203"/>
      <c r="C541" s="9"/>
      <c r="D541" s="9"/>
      <c r="E541" s="9" t="s">
        <v>828</v>
      </c>
      <c r="H541" s="9">
        <v>2.2999999999999998</v>
      </c>
      <c r="I541" s="9">
        <v>0</v>
      </c>
      <c r="J541" s="9">
        <v>0</v>
      </c>
      <c r="K541" s="9">
        <v>2.2999999999999998</v>
      </c>
      <c r="L541" s="9">
        <v>0</v>
      </c>
      <c r="M541" s="14">
        <f>SQRT(H541^2+I541^2+J541^2+K541^2+L541^2)</f>
        <v>3.2526911934581184</v>
      </c>
      <c r="O541" s="14"/>
    </row>
    <row r="542" spans="1:15" x14ac:dyDescent="0.25">
      <c r="A542" s="203"/>
      <c r="C542" s="9"/>
      <c r="D542" s="9"/>
      <c r="E542" s="9" t="s">
        <v>937</v>
      </c>
      <c r="G542" s="18">
        <v>305.90378999999996</v>
      </c>
      <c r="M542" s="14">
        <f>SQRT(M543^2+M544^2)</f>
        <v>3.9837168574084174</v>
      </c>
      <c r="N542" s="7">
        <f>G542*M542/100</f>
        <v>12.186340849681244</v>
      </c>
      <c r="O542" s="14"/>
    </row>
    <row r="543" spans="1:15" x14ac:dyDescent="0.25">
      <c r="A543" s="203"/>
      <c r="C543" s="9"/>
      <c r="D543" s="9"/>
      <c r="E543" s="9" t="s">
        <v>934</v>
      </c>
      <c r="H543" s="9">
        <v>2.2999999999999998</v>
      </c>
      <c r="I543" s="9">
        <v>0</v>
      </c>
      <c r="J543" s="9">
        <v>0</v>
      </c>
      <c r="K543" s="9">
        <v>0</v>
      </c>
      <c r="L543" s="9">
        <v>0</v>
      </c>
      <c r="M543" s="14">
        <f>SQRT(H543^2+I543^2+J543^2+K543^2+L543^2)</f>
        <v>2.2999999999999998</v>
      </c>
      <c r="O543" s="14"/>
    </row>
    <row r="544" spans="1:15" x14ac:dyDescent="0.25">
      <c r="A544" s="203"/>
      <c r="C544" s="9"/>
      <c r="D544" s="9"/>
      <c r="E544" s="9" t="s">
        <v>828</v>
      </c>
      <c r="H544" s="9">
        <v>2.2999999999999998</v>
      </c>
      <c r="I544" s="9">
        <v>0</v>
      </c>
      <c r="J544" s="9">
        <v>0</v>
      </c>
      <c r="K544" s="9">
        <v>2.2999999999999998</v>
      </c>
      <c r="L544" s="9">
        <v>0</v>
      </c>
      <c r="M544" s="14">
        <f>SQRT(H544^2+I544^2+J544^2+K544^2+L544^2)</f>
        <v>3.2526911934581184</v>
      </c>
      <c r="O544" s="14"/>
    </row>
    <row r="545" spans="1:15" x14ac:dyDescent="0.25">
      <c r="A545" s="203"/>
      <c r="B545" s="2" t="s">
        <v>569</v>
      </c>
      <c r="C545" s="9"/>
      <c r="D545" s="9"/>
      <c r="E545" s="46" t="s">
        <v>570</v>
      </c>
      <c r="F545" s="46"/>
      <c r="G545" s="47">
        <f>SUM(G546,G549,G552)</f>
        <v>498.67503500000004</v>
      </c>
      <c r="H545" s="46"/>
      <c r="I545" s="46"/>
      <c r="J545" s="46"/>
      <c r="K545" s="46"/>
      <c r="L545" s="46"/>
      <c r="M545" s="51">
        <f>N545/G545*100</f>
        <v>3.0621981426550051</v>
      </c>
      <c r="N545" s="7">
        <f>SQRT(N546^2+N549^2+N552^2)</f>
        <v>15.270417659654198</v>
      </c>
      <c r="O545" s="51"/>
    </row>
    <row r="546" spans="1:15" x14ac:dyDescent="0.25">
      <c r="A546" s="203"/>
      <c r="C546" s="9"/>
      <c r="D546" s="9"/>
      <c r="E546" s="9" t="s">
        <v>938</v>
      </c>
      <c r="G546" s="18">
        <v>360.61340000000001</v>
      </c>
      <c r="M546" s="14">
        <f>SQRT(M547^2+M548^2)</f>
        <v>3.9837168574084174</v>
      </c>
      <c r="N546" s="7">
        <f>G546*M546/100</f>
        <v>14.365816805873646</v>
      </c>
      <c r="O546" s="14"/>
    </row>
    <row r="547" spans="1:15" x14ac:dyDescent="0.25">
      <c r="A547" s="203"/>
      <c r="C547" s="9"/>
      <c r="D547" s="9"/>
      <c r="E547" s="9" t="s">
        <v>930</v>
      </c>
      <c r="H547" s="9">
        <v>2.2999999999999998</v>
      </c>
      <c r="I547" s="9">
        <v>0</v>
      </c>
      <c r="J547" s="9">
        <v>0</v>
      </c>
      <c r="K547" s="9">
        <v>0</v>
      </c>
      <c r="L547" s="9">
        <v>0</v>
      </c>
      <c r="M547" s="14">
        <f>SQRT(H547^2+I547^2+J547^2+K547^2+L547^2)</f>
        <v>2.2999999999999998</v>
      </c>
      <c r="O547" s="14"/>
    </row>
    <row r="548" spans="1:15" x14ac:dyDescent="0.25">
      <c r="A548" s="203"/>
      <c r="C548" s="9"/>
      <c r="D548" s="9"/>
      <c r="E548" s="9" t="s">
        <v>828</v>
      </c>
      <c r="H548" s="9">
        <v>2.2999999999999998</v>
      </c>
      <c r="I548" s="9">
        <v>0</v>
      </c>
      <c r="J548" s="9">
        <v>0</v>
      </c>
      <c r="K548" s="9">
        <v>2.2999999999999998</v>
      </c>
      <c r="L548" s="9">
        <v>0</v>
      </c>
      <c r="M548" s="14">
        <f>SQRT(H548^2+I548^2+J548^2+K548^2+L548^2)</f>
        <v>3.2526911934581184</v>
      </c>
      <c r="O548" s="14"/>
    </row>
    <row r="549" spans="1:15" x14ac:dyDescent="0.25">
      <c r="A549" s="203"/>
      <c r="C549" s="9"/>
      <c r="D549" s="9"/>
      <c r="E549" s="9" t="s">
        <v>939</v>
      </c>
      <c r="G549" s="18">
        <v>8.3581350000000008</v>
      </c>
      <c r="M549" s="14">
        <f>SQRT(M550^2+M551^2)</f>
        <v>3.9837168574084174</v>
      </c>
      <c r="N549" s="74">
        <f>G549*M549/100</f>
        <v>0.33296443295995304</v>
      </c>
      <c r="O549" s="14"/>
    </row>
    <row r="550" spans="1:15" x14ac:dyDescent="0.25">
      <c r="A550" s="203"/>
      <c r="C550" s="9"/>
      <c r="D550" s="9"/>
      <c r="E550" s="9" t="s">
        <v>932</v>
      </c>
      <c r="H550" s="9">
        <v>2.2999999999999998</v>
      </c>
      <c r="I550" s="9">
        <v>0</v>
      </c>
      <c r="J550" s="9">
        <v>0</v>
      </c>
      <c r="K550" s="9">
        <v>0</v>
      </c>
      <c r="L550" s="9">
        <v>0</v>
      </c>
      <c r="M550" s="14">
        <f>SQRT(H550^2+I550^2+J550^2+K550^2+L550^2)</f>
        <v>2.2999999999999998</v>
      </c>
      <c r="O550" s="14"/>
    </row>
    <row r="551" spans="1:15" x14ac:dyDescent="0.25">
      <c r="A551" s="203"/>
      <c r="C551" s="9"/>
      <c r="D551" s="9"/>
      <c r="E551" s="9" t="s">
        <v>828</v>
      </c>
      <c r="H551" s="9">
        <v>2.2999999999999998</v>
      </c>
      <c r="I551" s="9">
        <v>0</v>
      </c>
      <c r="J551" s="9">
        <v>0</v>
      </c>
      <c r="K551" s="9">
        <v>2.2999999999999998</v>
      </c>
      <c r="L551" s="9">
        <v>0</v>
      </c>
      <c r="M551" s="14">
        <f>SQRT(H551^2+I551^2+J551^2+K551^2+L551^2)</f>
        <v>3.2526911934581184</v>
      </c>
      <c r="O551" s="14"/>
    </row>
    <row r="552" spans="1:15" x14ac:dyDescent="0.25">
      <c r="A552" s="203"/>
      <c r="C552" s="9"/>
      <c r="D552" s="9"/>
      <c r="E552" s="9" t="s">
        <v>940</v>
      </c>
      <c r="G552" s="18">
        <v>129.70350000000002</v>
      </c>
      <c r="M552" s="14">
        <f>SQRT(M553^2+M554^2)</f>
        <v>3.9837168574084174</v>
      </c>
      <c r="N552" s="7">
        <f>G552*M552/100</f>
        <v>5.1670201941487282</v>
      </c>
      <c r="O552" s="14"/>
    </row>
    <row r="553" spans="1:15" x14ac:dyDescent="0.25">
      <c r="A553" s="203"/>
      <c r="C553" s="9"/>
      <c r="D553" s="9"/>
      <c r="E553" s="9" t="s">
        <v>934</v>
      </c>
      <c r="H553" s="9">
        <v>2.2999999999999998</v>
      </c>
      <c r="I553" s="9">
        <v>0</v>
      </c>
      <c r="J553" s="9">
        <v>0</v>
      </c>
      <c r="K553" s="9">
        <v>0</v>
      </c>
      <c r="L553" s="9">
        <v>0</v>
      </c>
      <c r="M553" s="14">
        <f>SQRT(H553^2+I553^2+J553^2+K553^2+L553^2)</f>
        <v>2.2999999999999998</v>
      </c>
      <c r="O553" s="14"/>
    </row>
    <row r="554" spans="1:15" x14ac:dyDescent="0.25">
      <c r="A554" s="203"/>
      <c r="C554" s="9"/>
      <c r="D554" s="9"/>
      <c r="E554" s="9" t="s">
        <v>828</v>
      </c>
      <c r="H554" s="9">
        <v>2.2999999999999998</v>
      </c>
      <c r="I554" s="9">
        <v>0</v>
      </c>
      <c r="J554" s="9">
        <v>0</v>
      </c>
      <c r="K554" s="9">
        <v>2.2999999999999998</v>
      </c>
      <c r="L554" s="9">
        <v>0</v>
      </c>
      <c r="M554" s="14">
        <f>SQRT(H554^2+I554^2+J554^2+K554^2+L554^2)</f>
        <v>3.2526911934581184</v>
      </c>
      <c r="O554" s="14"/>
    </row>
    <row r="555" spans="1:15" x14ac:dyDescent="0.25">
      <c r="A555" s="203"/>
      <c r="B555" s="2" t="s">
        <v>572</v>
      </c>
      <c r="C555" s="9"/>
      <c r="D555" s="9"/>
      <c r="E555" s="28" t="s">
        <v>573</v>
      </c>
      <c r="F555" s="28"/>
      <c r="G555" s="29">
        <f>SUM(G556,G559,G562)</f>
        <v>83.800229999999985</v>
      </c>
      <c r="H555" s="28"/>
      <c r="I555" s="28"/>
      <c r="J555" s="28"/>
      <c r="K555" s="28"/>
      <c r="L555" s="28"/>
      <c r="M555" s="55">
        <f>N555/G555*100</f>
        <v>2.7365987143608019</v>
      </c>
      <c r="N555" s="7">
        <f>SQRT(N556^2+N559^2+N562^2)</f>
        <v>2.2932760168113946</v>
      </c>
      <c r="O555" s="55"/>
    </row>
    <row r="556" spans="1:15" x14ac:dyDescent="0.25">
      <c r="A556" s="203"/>
      <c r="C556" s="9"/>
      <c r="D556" s="9"/>
      <c r="E556" s="9" t="s">
        <v>941</v>
      </c>
      <c r="G556" s="18">
        <v>35.978999999999992</v>
      </c>
      <c r="M556" s="14">
        <f>SQRT(M557^2+M558^2)</f>
        <v>3.9837168574084174</v>
      </c>
      <c r="N556" s="7">
        <f>G556*M556/100</f>
        <v>1.4333014881269741</v>
      </c>
      <c r="O556" s="14"/>
    </row>
    <row r="557" spans="1:15" x14ac:dyDescent="0.25">
      <c r="A557" s="203"/>
      <c r="C557" s="9"/>
      <c r="D557" s="9"/>
      <c r="E557" s="9" t="s">
        <v>930</v>
      </c>
      <c r="H557" s="9">
        <v>2.2999999999999998</v>
      </c>
      <c r="I557" s="9">
        <v>0</v>
      </c>
      <c r="J557" s="9">
        <v>0</v>
      </c>
      <c r="K557" s="9">
        <v>0</v>
      </c>
      <c r="L557" s="9">
        <v>0</v>
      </c>
      <c r="M557" s="14">
        <f>SQRT(H557^2+I557^2+J557^2+K557^2+L557^2)</f>
        <v>2.2999999999999998</v>
      </c>
      <c r="O557" s="14"/>
    </row>
    <row r="558" spans="1:15" x14ac:dyDescent="0.25">
      <c r="A558" s="203"/>
      <c r="C558" s="9"/>
      <c r="D558" s="9"/>
      <c r="E558" s="9" t="s">
        <v>828</v>
      </c>
      <c r="H558" s="9">
        <v>2.2999999999999998</v>
      </c>
      <c r="I558" s="9">
        <v>0</v>
      </c>
      <c r="J558" s="9">
        <v>0</v>
      </c>
      <c r="K558" s="9">
        <v>2.2999999999999998</v>
      </c>
      <c r="L558" s="9">
        <v>0</v>
      </c>
      <c r="M558" s="14">
        <f>SQRT(H558^2+I558^2+J558^2+K558^2+L558^2)</f>
        <v>3.2526911934581184</v>
      </c>
      <c r="O558" s="14"/>
    </row>
    <row r="559" spans="1:15" x14ac:dyDescent="0.25">
      <c r="A559" s="203"/>
      <c r="C559" s="9"/>
      <c r="D559" s="9"/>
      <c r="E559" s="9" t="s">
        <v>942</v>
      </c>
      <c r="G559" s="18">
        <v>2.98278</v>
      </c>
      <c r="M559" s="14">
        <f>SQRT(M560^2+M561^2)</f>
        <v>3.9837168574084174</v>
      </c>
      <c r="N559" s="74">
        <f>G559*M559/100</f>
        <v>0.11882550967940679</v>
      </c>
      <c r="O559" s="14"/>
    </row>
    <row r="560" spans="1:15" x14ac:dyDescent="0.25">
      <c r="A560" s="203"/>
      <c r="C560" s="9"/>
      <c r="D560" s="9"/>
      <c r="E560" s="9" t="s">
        <v>932</v>
      </c>
      <c r="H560" s="9">
        <v>2.2999999999999998</v>
      </c>
      <c r="I560" s="9">
        <v>0</v>
      </c>
      <c r="J560" s="9">
        <v>0</v>
      </c>
      <c r="K560" s="9">
        <v>0</v>
      </c>
      <c r="L560" s="9">
        <v>0</v>
      </c>
      <c r="M560" s="14">
        <f>SQRT(H560^2+I560^2+J560^2+K560^2+L560^2)</f>
        <v>2.2999999999999998</v>
      </c>
      <c r="O560" s="14"/>
    </row>
    <row r="561" spans="1:15" x14ac:dyDescent="0.25">
      <c r="A561" s="203"/>
      <c r="C561" s="9"/>
      <c r="D561" s="9"/>
      <c r="E561" s="9" t="s">
        <v>828</v>
      </c>
      <c r="H561" s="9">
        <v>2.2999999999999998</v>
      </c>
      <c r="I561" s="9">
        <v>0</v>
      </c>
      <c r="J561" s="9">
        <v>0</v>
      </c>
      <c r="K561" s="9">
        <v>2.2999999999999998</v>
      </c>
      <c r="L561" s="9">
        <v>0</v>
      </c>
      <c r="M561" s="14">
        <f>SQRT(H561^2+I561^2+J561^2+K561^2+L561^2)</f>
        <v>3.2526911934581184</v>
      </c>
      <c r="O561" s="14"/>
    </row>
    <row r="562" spans="1:15" x14ac:dyDescent="0.25">
      <c r="A562" s="203"/>
      <c r="C562" s="9"/>
      <c r="D562" s="9"/>
      <c r="E562" s="9" t="s">
        <v>943</v>
      </c>
      <c r="G562" s="18">
        <v>44.838449999999995</v>
      </c>
      <c r="M562" s="14">
        <f>SQRT(M563^2+M564^2)</f>
        <v>3.9837168574084174</v>
      </c>
      <c r="N562" s="7">
        <f>G562*M562/100</f>
        <v>1.7862368912506443</v>
      </c>
      <c r="O562" s="14"/>
    </row>
    <row r="563" spans="1:15" x14ac:dyDescent="0.25">
      <c r="A563" s="203"/>
      <c r="C563" s="9"/>
      <c r="D563" s="9"/>
      <c r="E563" s="9" t="s">
        <v>934</v>
      </c>
      <c r="H563" s="9">
        <v>2.2999999999999998</v>
      </c>
      <c r="I563" s="9">
        <v>0</v>
      </c>
      <c r="J563" s="9">
        <v>0</v>
      </c>
      <c r="K563" s="9">
        <v>0</v>
      </c>
      <c r="L563" s="9">
        <v>0</v>
      </c>
      <c r="M563" s="14">
        <f>SQRT(H563^2+I563^2+J563^2+K563^2+L563^2)</f>
        <v>2.2999999999999998</v>
      </c>
      <c r="O563" s="14"/>
    </row>
    <row r="564" spans="1:15" x14ac:dyDescent="0.25">
      <c r="A564" s="203"/>
      <c r="C564" s="9"/>
      <c r="D564" s="9"/>
      <c r="E564" s="9" t="s">
        <v>828</v>
      </c>
      <c r="H564" s="9">
        <v>2.2999999999999998</v>
      </c>
      <c r="I564" s="9">
        <v>0</v>
      </c>
      <c r="J564" s="9">
        <v>0</v>
      </c>
      <c r="K564" s="9">
        <v>2.2999999999999998</v>
      </c>
      <c r="L564" s="9">
        <v>0</v>
      </c>
      <c r="M564" s="14">
        <f>SQRT(H564^2+I564^2+J564^2+K564^2+L564^2)</f>
        <v>3.2526911934581184</v>
      </c>
      <c r="O564" s="14"/>
    </row>
    <row r="565" spans="1:15" x14ac:dyDescent="0.25">
      <c r="A565" s="203" t="s">
        <v>833</v>
      </c>
      <c r="B565" s="2" t="s">
        <v>481</v>
      </c>
      <c r="C565" s="9">
        <f>SUM(F565,F575,F585,F595)</f>
        <v>624</v>
      </c>
      <c r="D565" s="18">
        <f>SUM(G565,G575,G585,G595)/1000</f>
        <v>624.33614096854399</v>
      </c>
      <c r="E565" s="34" t="s">
        <v>482</v>
      </c>
      <c r="F565" s="34">
        <v>471</v>
      </c>
      <c r="G565" s="35">
        <f>SUM(G566,G569,G572)</f>
        <v>471285.51200211537</v>
      </c>
      <c r="H565" s="34"/>
      <c r="I565" s="34"/>
      <c r="J565" s="34"/>
      <c r="K565" s="34"/>
      <c r="L565" s="34"/>
      <c r="M565" s="40">
        <f>N565/G565*100</f>
        <v>4.901312631788084</v>
      </c>
      <c r="N565" s="7">
        <f>SQRT(N566^2+N569^2+N572^2)</f>
        <v>23099.176331546831</v>
      </c>
      <c r="O565" s="40">
        <v>4.9000000000000004</v>
      </c>
    </row>
    <row r="566" spans="1:15" x14ac:dyDescent="0.25">
      <c r="A566" s="203"/>
      <c r="C566" s="9"/>
      <c r="D566" s="9"/>
      <c r="E566" s="9" t="s">
        <v>867</v>
      </c>
      <c r="G566" s="18">
        <v>265521.90798461536</v>
      </c>
      <c r="M566" s="14">
        <f>SQRT(M567^2+M568^2)</f>
        <v>7.5379042180171005</v>
      </c>
      <c r="N566" s="7">
        <f>G566*M566/100</f>
        <v>20014.787101731807</v>
      </c>
      <c r="O566" s="14"/>
    </row>
    <row r="567" spans="1:15" x14ac:dyDescent="0.25">
      <c r="A567" s="203"/>
      <c r="C567" s="9"/>
      <c r="D567" s="9"/>
      <c r="E567" s="9" t="s">
        <v>835</v>
      </c>
      <c r="H567" s="9">
        <v>6.8</v>
      </c>
      <c r="I567" s="9">
        <v>0</v>
      </c>
      <c r="J567" s="9">
        <v>0</v>
      </c>
      <c r="K567" s="9">
        <v>0</v>
      </c>
      <c r="L567" s="9">
        <v>0</v>
      </c>
      <c r="M567" s="14">
        <f>SQRT(H567^2+I567^2+J567^2+K567^2+L567^2)</f>
        <v>6.8</v>
      </c>
      <c r="O567" s="14"/>
    </row>
    <row r="568" spans="1:15" x14ac:dyDescent="0.25">
      <c r="A568" s="203"/>
      <c r="C568" s="9"/>
      <c r="D568" s="9"/>
      <c r="E568" s="9" t="s">
        <v>828</v>
      </c>
      <c r="H568" s="9">
        <v>2.2999999999999998</v>
      </c>
      <c r="I568" s="9">
        <v>0</v>
      </c>
      <c r="J568" s="9">
        <v>0</v>
      </c>
      <c r="K568" s="9">
        <v>2.2999999999999998</v>
      </c>
      <c r="L568" s="9">
        <v>0</v>
      </c>
      <c r="M568" s="14">
        <f>SQRT(H568^2+I568^2+J568^2+K568^2+L568^2)</f>
        <v>3.2526911934581184</v>
      </c>
      <c r="O568" s="14"/>
    </row>
    <row r="569" spans="1:15" x14ac:dyDescent="0.25">
      <c r="A569" s="203"/>
      <c r="C569" s="9"/>
      <c r="D569" s="9"/>
      <c r="E569" s="9" t="s">
        <v>870</v>
      </c>
      <c r="G569" s="18">
        <v>136306.67101749999</v>
      </c>
      <c r="M569" s="14">
        <f>SQRT(M570^2+M571^2)</f>
        <v>7.5379042180171005</v>
      </c>
      <c r="N569" s="74">
        <f>G569*M569/100</f>
        <v>10274.666304066825</v>
      </c>
      <c r="O569" s="14"/>
    </row>
    <row r="570" spans="1:15" x14ac:dyDescent="0.25">
      <c r="A570" s="203"/>
      <c r="C570" s="9"/>
      <c r="D570" s="9"/>
      <c r="E570" s="9" t="s">
        <v>835</v>
      </c>
      <c r="H570" s="9">
        <v>6.8</v>
      </c>
      <c r="I570" s="9">
        <v>0</v>
      </c>
      <c r="J570" s="9">
        <v>0</v>
      </c>
      <c r="K570" s="9">
        <v>0</v>
      </c>
      <c r="L570" s="9">
        <v>0</v>
      </c>
      <c r="M570" s="14">
        <f>SQRT(H570^2+I570^2+J570^2+K570^2+L570^2)</f>
        <v>6.8</v>
      </c>
      <c r="O570" s="14"/>
    </row>
    <row r="571" spans="1:15" x14ac:dyDescent="0.25">
      <c r="A571" s="203"/>
      <c r="C571" s="9"/>
      <c r="D571" s="9"/>
      <c r="E571" s="9" t="s">
        <v>828</v>
      </c>
      <c r="H571" s="9">
        <v>2.2999999999999998</v>
      </c>
      <c r="I571" s="9">
        <v>0</v>
      </c>
      <c r="J571" s="9">
        <v>0</v>
      </c>
      <c r="K571" s="9">
        <v>2.2999999999999998</v>
      </c>
      <c r="L571" s="9">
        <v>0</v>
      </c>
      <c r="M571" s="14">
        <f>SQRT(H571^2+I571^2+J571^2+K571^2+L571^2)</f>
        <v>3.2526911934581184</v>
      </c>
      <c r="O571" s="14"/>
    </row>
    <row r="572" spans="1:15" x14ac:dyDescent="0.25">
      <c r="A572" s="203"/>
      <c r="C572" s="9"/>
      <c r="D572" s="9"/>
      <c r="E572" s="9" t="s">
        <v>873</v>
      </c>
      <c r="G572" s="18">
        <v>69456.933000000005</v>
      </c>
      <c r="M572" s="14">
        <f>SQRT(M573^2+M574^2)</f>
        <v>7.5379042180171005</v>
      </c>
      <c r="N572" s="7">
        <f>G572*M572/100</f>
        <v>5235.5970823123116</v>
      </c>
      <c r="O572" s="14"/>
    </row>
    <row r="573" spans="1:15" x14ac:dyDescent="0.25">
      <c r="A573" s="203"/>
      <c r="C573" s="9"/>
      <c r="D573" s="9"/>
      <c r="E573" s="9" t="s">
        <v>835</v>
      </c>
      <c r="H573" s="9">
        <v>6.8</v>
      </c>
      <c r="I573" s="9">
        <v>0</v>
      </c>
      <c r="J573" s="9">
        <v>0</v>
      </c>
      <c r="K573" s="9">
        <v>0</v>
      </c>
      <c r="L573" s="9">
        <v>0</v>
      </c>
      <c r="M573" s="14">
        <f>SQRT(H573^2+I573^2+J573^2+K573^2+L573^2)</f>
        <v>6.8</v>
      </c>
      <c r="O573" s="14"/>
    </row>
    <row r="574" spans="1:15" x14ac:dyDescent="0.25">
      <c r="A574" s="203"/>
      <c r="C574" s="9"/>
      <c r="D574" s="9"/>
      <c r="E574" s="9" t="s">
        <v>828</v>
      </c>
      <c r="H574" s="9">
        <v>2.2999999999999998</v>
      </c>
      <c r="I574" s="9">
        <v>0</v>
      </c>
      <c r="J574" s="9">
        <v>0</v>
      </c>
      <c r="K574" s="9">
        <v>2.2999999999999998</v>
      </c>
      <c r="L574" s="9">
        <v>0</v>
      </c>
      <c r="M574" s="14">
        <f>SQRT(H574^2+I574^2+J574^2+K574^2+L574^2)</f>
        <v>3.2526911934581184</v>
      </c>
      <c r="O574" s="14"/>
    </row>
    <row r="575" spans="1:15" x14ac:dyDescent="0.25">
      <c r="A575" s="203"/>
      <c r="B575" s="2" t="s">
        <v>484</v>
      </c>
      <c r="C575" s="9"/>
      <c r="D575" s="9"/>
      <c r="E575" s="31" t="s">
        <v>485</v>
      </c>
      <c r="F575" s="31">
        <v>84</v>
      </c>
      <c r="G575" s="32">
        <f>SUM(G576,G579,G582)</f>
        <v>83884.682011428566</v>
      </c>
      <c r="H575" s="31"/>
      <c r="I575" s="31"/>
      <c r="J575" s="31"/>
      <c r="K575" s="31"/>
      <c r="L575" s="31"/>
      <c r="M575" s="43">
        <f>N575/G575*100</f>
        <v>4.8691946339961154</v>
      </c>
      <c r="N575" s="7">
        <f>SQRT(N576^2+N579^2+N582^2)</f>
        <v>4084.5084352451845</v>
      </c>
      <c r="O575" s="43">
        <v>4.9000000000000004</v>
      </c>
    </row>
    <row r="576" spans="1:15" x14ac:dyDescent="0.25">
      <c r="A576" s="203"/>
      <c r="C576" s="9"/>
      <c r="D576" s="9"/>
      <c r="E576" s="9" t="s">
        <v>876</v>
      </c>
      <c r="G576" s="18">
        <v>47738.202514285716</v>
      </c>
      <c r="M576" s="14">
        <f>SQRT(M577^2+M578^2)</f>
        <v>7.5379042180171005</v>
      </c>
      <c r="N576" s="7">
        <f>G576*M576/100</f>
        <v>3598.4599809298884</v>
      </c>
      <c r="O576" s="14"/>
    </row>
    <row r="577" spans="1:15" x14ac:dyDescent="0.25">
      <c r="A577" s="203"/>
      <c r="C577" s="9"/>
      <c r="D577" s="9"/>
      <c r="E577" s="9" t="s">
        <v>835</v>
      </c>
      <c r="H577" s="9">
        <v>6.8</v>
      </c>
      <c r="I577" s="9">
        <v>0</v>
      </c>
      <c r="J577" s="9">
        <v>0</v>
      </c>
      <c r="K577" s="9">
        <v>0</v>
      </c>
      <c r="L577" s="9">
        <v>0</v>
      </c>
      <c r="M577" s="14">
        <f>SQRT(H577^2+I577^2+J577^2+K577^2+L577^2)</f>
        <v>6.8</v>
      </c>
      <c r="O577" s="14"/>
    </row>
    <row r="578" spans="1:15" x14ac:dyDescent="0.25">
      <c r="A578" s="203"/>
      <c r="C578" s="9"/>
      <c r="D578" s="9"/>
      <c r="E578" s="9" t="s">
        <v>828</v>
      </c>
      <c r="H578" s="9">
        <v>2.2999999999999998</v>
      </c>
      <c r="I578" s="9">
        <v>0</v>
      </c>
      <c r="J578" s="9">
        <v>0</v>
      </c>
      <c r="K578" s="9">
        <v>2.2999999999999998</v>
      </c>
      <c r="L578" s="9">
        <v>0</v>
      </c>
      <c r="M578" s="14">
        <f>SQRT(H578^2+I578^2+J578^2+K578^2+L578^2)</f>
        <v>3.2526911934581184</v>
      </c>
      <c r="O578" s="14"/>
    </row>
    <row r="579" spans="1:15" x14ac:dyDescent="0.25">
      <c r="A579" s="203"/>
      <c r="C579" s="9"/>
      <c r="D579" s="9"/>
      <c r="E579" s="9" t="s">
        <v>878</v>
      </c>
      <c r="G579" s="18">
        <v>19475.182257142857</v>
      </c>
      <c r="M579" s="14">
        <f>SQRT(M580^2+M581^2)</f>
        <v>7.5379042180171005</v>
      </c>
      <c r="N579" s="74">
        <f>G579*M579/100</f>
        <v>1468.0205848276894</v>
      </c>
      <c r="O579" s="14"/>
    </row>
    <row r="580" spans="1:15" x14ac:dyDescent="0.25">
      <c r="A580" s="203"/>
      <c r="C580" s="9"/>
      <c r="D580" s="9"/>
      <c r="E580" s="9" t="s">
        <v>835</v>
      </c>
      <c r="H580" s="9">
        <v>6.8</v>
      </c>
      <c r="I580" s="9">
        <v>0</v>
      </c>
      <c r="J580" s="9">
        <v>0</v>
      </c>
      <c r="K580" s="9">
        <v>0</v>
      </c>
      <c r="L580" s="9">
        <v>0</v>
      </c>
      <c r="M580" s="14">
        <f>SQRT(H580^2+I580^2+J580^2+K580^2+L580^2)</f>
        <v>6.8</v>
      </c>
      <c r="O580" s="14"/>
    </row>
    <row r="581" spans="1:15" x14ac:dyDescent="0.25">
      <c r="A581" s="203"/>
      <c r="C581" s="9"/>
      <c r="D581" s="9"/>
      <c r="E581" s="9" t="s">
        <v>828</v>
      </c>
      <c r="H581" s="9">
        <v>2.2999999999999998</v>
      </c>
      <c r="I581" s="9">
        <v>0</v>
      </c>
      <c r="J581" s="9">
        <v>0</v>
      </c>
      <c r="K581" s="9">
        <v>2.2999999999999998</v>
      </c>
      <c r="L581" s="9">
        <v>0</v>
      </c>
      <c r="M581" s="14">
        <f>SQRT(H581^2+I581^2+J581^2+K581^2+L581^2)</f>
        <v>3.2526911934581184</v>
      </c>
      <c r="O581" s="14"/>
    </row>
    <row r="582" spans="1:15" x14ac:dyDescent="0.25">
      <c r="A582" s="203"/>
      <c r="C582" s="9"/>
      <c r="D582" s="9"/>
      <c r="E582" s="9" t="s">
        <v>880</v>
      </c>
      <c r="G582" s="18">
        <v>16671.29724</v>
      </c>
      <c r="M582" s="14">
        <f>SQRT(M583^2+M584^2)</f>
        <v>7.5379042180171005</v>
      </c>
      <c r="N582" s="7">
        <f>G582*M582/100</f>
        <v>1256.6664178521285</v>
      </c>
      <c r="O582" s="14"/>
    </row>
    <row r="583" spans="1:15" x14ac:dyDescent="0.25">
      <c r="A583" s="203"/>
      <c r="C583" s="9"/>
      <c r="D583" s="9"/>
      <c r="E583" s="9" t="s">
        <v>835</v>
      </c>
      <c r="H583" s="9">
        <v>6.8</v>
      </c>
      <c r="I583" s="9">
        <v>0</v>
      </c>
      <c r="J583" s="9">
        <v>0</v>
      </c>
      <c r="K583" s="9">
        <v>0</v>
      </c>
      <c r="L583" s="9">
        <v>0</v>
      </c>
      <c r="M583" s="14">
        <f>SQRT(H583^2+I583^2+J583^2+K583^2+L583^2)</f>
        <v>6.8</v>
      </c>
      <c r="O583" s="14"/>
    </row>
    <row r="584" spans="1:15" x14ac:dyDescent="0.25">
      <c r="A584" s="203"/>
      <c r="C584" s="9"/>
      <c r="D584" s="9"/>
      <c r="E584" s="9" t="s">
        <v>828</v>
      </c>
      <c r="H584" s="9">
        <v>2.2999999999999998</v>
      </c>
      <c r="I584" s="9">
        <v>0</v>
      </c>
      <c r="J584" s="9">
        <v>0</v>
      </c>
      <c r="K584" s="9">
        <v>2.2999999999999998</v>
      </c>
      <c r="L584" s="9">
        <v>0</v>
      </c>
      <c r="M584" s="14">
        <f>SQRT(H584^2+I584^2+J584^2+K584^2+L584^2)</f>
        <v>3.2526911934581184</v>
      </c>
      <c r="O584" s="14"/>
    </row>
    <row r="585" spans="1:15" x14ac:dyDescent="0.25">
      <c r="A585" s="203"/>
      <c r="B585" s="2" t="s">
        <v>487</v>
      </c>
      <c r="C585" s="9"/>
      <c r="D585" s="9"/>
      <c r="E585" s="46" t="s">
        <v>488</v>
      </c>
      <c r="F585" s="46">
        <v>60</v>
      </c>
      <c r="G585" s="47">
        <f>SUM(G586,G589,G592)</f>
        <v>59938.636195000006</v>
      </c>
      <c r="H585" s="46"/>
      <c r="I585" s="46"/>
      <c r="J585" s="46"/>
      <c r="K585" s="46"/>
      <c r="L585" s="46"/>
      <c r="M585" s="51">
        <f>N585/G585*100</f>
        <v>6.0228001828214683</v>
      </c>
      <c r="N585" s="7">
        <f>SQRT(N586^2+N589^2+N592^2)</f>
        <v>3609.9842903331551</v>
      </c>
      <c r="O585" s="51">
        <v>6</v>
      </c>
    </row>
    <row r="586" spans="1:15" x14ac:dyDescent="0.25">
      <c r="A586" s="203"/>
      <c r="C586" s="9"/>
      <c r="D586" s="9"/>
      <c r="E586" s="9" t="s">
        <v>882</v>
      </c>
      <c r="G586" s="18">
        <v>47001.625300000007</v>
      </c>
      <c r="M586" s="14">
        <f>SQRT(M587^2+M588^2)</f>
        <v>7.5379042180171005</v>
      </c>
      <c r="N586" s="7">
        <f>G586*M586/100</f>
        <v>3542.9374960252935</v>
      </c>
      <c r="O586" s="14"/>
    </row>
    <row r="587" spans="1:15" x14ac:dyDescent="0.25">
      <c r="A587" s="203"/>
      <c r="C587" s="9"/>
      <c r="D587" s="9"/>
      <c r="E587" s="9" t="s">
        <v>835</v>
      </c>
      <c r="H587" s="9">
        <v>6.8</v>
      </c>
      <c r="I587" s="9">
        <v>0</v>
      </c>
      <c r="J587" s="9">
        <v>0</v>
      </c>
      <c r="K587" s="9">
        <v>0</v>
      </c>
      <c r="L587" s="9">
        <v>0</v>
      </c>
      <c r="M587" s="14">
        <f>SQRT(H587^2+I587^2+J587^2+K587^2+L587^2)</f>
        <v>6.8</v>
      </c>
      <c r="O587" s="14"/>
    </row>
    <row r="588" spans="1:15" x14ac:dyDescent="0.25">
      <c r="A588" s="203"/>
      <c r="C588" s="9"/>
      <c r="D588" s="9"/>
      <c r="E588" s="9" t="s">
        <v>828</v>
      </c>
      <c r="H588" s="9">
        <v>2.2999999999999998</v>
      </c>
      <c r="I588" s="9">
        <v>0</v>
      </c>
      <c r="J588" s="9">
        <v>0</v>
      </c>
      <c r="K588" s="9">
        <v>2.2999999999999998</v>
      </c>
      <c r="L588" s="9">
        <v>0</v>
      </c>
      <c r="M588" s="14">
        <f>SQRT(H588^2+I588^2+J588^2+K588^2+L588^2)</f>
        <v>3.2526911934581184</v>
      </c>
      <c r="O588" s="14"/>
    </row>
    <row r="589" spans="1:15" x14ac:dyDescent="0.25">
      <c r="A589" s="203"/>
      <c r="C589" s="9"/>
      <c r="D589" s="9"/>
      <c r="E589" s="9" t="s">
        <v>884</v>
      </c>
      <c r="G589" s="18">
        <v>5868.3648949999997</v>
      </c>
      <c r="M589" s="14">
        <f>SQRT(M590^2+M591^2)</f>
        <v>7.5379042180171005</v>
      </c>
      <c r="N589" s="74">
        <f>G589*M589/100</f>
        <v>442.35172494883977</v>
      </c>
      <c r="O589" s="14"/>
    </row>
    <row r="590" spans="1:15" x14ac:dyDescent="0.25">
      <c r="A590" s="203"/>
      <c r="C590" s="9"/>
      <c r="D590" s="9"/>
      <c r="E590" s="9" t="s">
        <v>835</v>
      </c>
      <c r="H590" s="9">
        <v>6.8</v>
      </c>
      <c r="I590" s="9">
        <v>0</v>
      </c>
      <c r="J590" s="9">
        <v>0</v>
      </c>
      <c r="K590" s="9">
        <v>0</v>
      </c>
      <c r="L590" s="9">
        <v>0</v>
      </c>
      <c r="M590" s="14">
        <f>SQRT(H590^2+I590^2+J590^2+K590^2+L590^2)</f>
        <v>6.8</v>
      </c>
      <c r="O590" s="14"/>
    </row>
    <row r="591" spans="1:15" x14ac:dyDescent="0.25">
      <c r="A591" s="203"/>
      <c r="C591" s="9"/>
      <c r="D591" s="9"/>
      <c r="E591" s="9" t="s">
        <v>828</v>
      </c>
      <c r="H591" s="9">
        <v>2.2999999999999998</v>
      </c>
      <c r="I591" s="9">
        <v>0</v>
      </c>
      <c r="J591" s="9">
        <v>0</v>
      </c>
      <c r="K591" s="9">
        <v>2.2999999999999998</v>
      </c>
      <c r="L591" s="9">
        <v>0</v>
      </c>
      <c r="M591" s="14">
        <f>SQRT(H591^2+I591^2+J591^2+K591^2+L591^2)</f>
        <v>3.2526911934581184</v>
      </c>
      <c r="O591" s="14"/>
    </row>
    <row r="592" spans="1:15" x14ac:dyDescent="0.25">
      <c r="A592" s="203"/>
      <c r="C592" s="9"/>
      <c r="D592" s="9"/>
      <c r="E592" s="9" t="s">
        <v>886</v>
      </c>
      <c r="G592" s="18">
        <v>7068.6460000000006</v>
      </c>
      <c r="M592" s="14">
        <f>SQRT(M593^2+M594^2)</f>
        <v>7.5379042180171005</v>
      </c>
      <c r="N592" s="7">
        <f>G592*M592/100</f>
        <v>532.82776499069712</v>
      </c>
      <c r="O592" s="14"/>
    </row>
    <row r="593" spans="1:15" x14ac:dyDescent="0.25">
      <c r="A593" s="203"/>
      <c r="C593" s="9"/>
      <c r="D593" s="9"/>
      <c r="E593" s="9" t="s">
        <v>835</v>
      </c>
      <c r="H593" s="9">
        <v>6.8</v>
      </c>
      <c r="I593" s="9">
        <v>0</v>
      </c>
      <c r="J593" s="9">
        <v>0</v>
      </c>
      <c r="K593" s="9">
        <v>0</v>
      </c>
      <c r="L593" s="9">
        <v>0</v>
      </c>
      <c r="M593" s="14">
        <f>SQRT(H593^2+I593^2+J593^2+K593^2+L593^2)</f>
        <v>6.8</v>
      </c>
      <c r="O593" s="14"/>
    </row>
    <row r="594" spans="1:15" x14ac:dyDescent="0.25">
      <c r="A594" s="203"/>
      <c r="C594" s="9"/>
      <c r="D594" s="9"/>
      <c r="E594" s="9" t="s">
        <v>828</v>
      </c>
      <c r="H594" s="9">
        <v>2.2999999999999998</v>
      </c>
      <c r="I594" s="9">
        <v>0</v>
      </c>
      <c r="J594" s="9">
        <v>0</v>
      </c>
      <c r="K594" s="9">
        <v>2.2999999999999998</v>
      </c>
      <c r="L594" s="9">
        <v>0</v>
      </c>
      <c r="M594" s="14">
        <f>SQRT(H594^2+I594^2+J594^2+K594^2+L594^2)</f>
        <v>3.2526911934581184</v>
      </c>
      <c r="O594" s="14"/>
    </row>
    <row r="595" spans="1:15" x14ac:dyDescent="0.25">
      <c r="A595" s="203"/>
      <c r="B595" s="2" t="s">
        <v>490</v>
      </c>
      <c r="C595" s="9"/>
      <c r="D595" s="9"/>
      <c r="E595" s="28" t="s">
        <v>491</v>
      </c>
      <c r="F595" s="28">
        <v>9</v>
      </c>
      <c r="G595" s="29">
        <f>SUM(G596,G599,G602)</f>
        <v>9227.3107600000003</v>
      </c>
      <c r="H595" s="28"/>
      <c r="I595" s="28"/>
      <c r="J595" s="28"/>
      <c r="K595" s="28"/>
      <c r="L595" s="28"/>
      <c r="M595" s="55">
        <f>N595/G595*100</f>
        <v>4.6462115050950992</v>
      </c>
      <c r="N595" s="7">
        <f>SQRT(N596^2+N599^2+N602^2)</f>
        <v>428.72037414199804</v>
      </c>
      <c r="O595" s="55">
        <v>4.5999999999999996</v>
      </c>
    </row>
    <row r="596" spans="1:15" x14ac:dyDescent="0.25">
      <c r="A596" s="203"/>
      <c r="C596" s="9"/>
      <c r="D596" s="9"/>
      <c r="E596" s="9" t="s">
        <v>888</v>
      </c>
      <c r="G596" s="18">
        <v>4689.4304999999995</v>
      </c>
      <c r="M596" s="14">
        <f>SQRT(M597^2+M598^2)</f>
        <v>7.5379042180171005</v>
      </c>
      <c r="N596" s="7">
        <f>G596*M596/100</f>
        <v>353.48477946048035</v>
      </c>
      <c r="O596" s="14"/>
    </row>
    <row r="597" spans="1:15" x14ac:dyDescent="0.25">
      <c r="A597" s="203"/>
      <c r="C597" s="9"/>
      <c r="D597" s="9"/>
      <c r="E597" s="9" t="s">
        <v>835</v>
      </c>
      <c r="H597" s="9">
        <v>6.8</v>
      </c>
      <c r="I597" s="9">
        <v>0</v>
      </c>
      <c r="J597" s="9">
        <v>0</v>
      </c>
      <c r="K597" s="9">
        <v>0</v>
      </c>
      <c r="L597" s="9">
        <v>0</v>
      </c>
      <c r="M597" s="14">
        <f>SQRT(H597^2+I597^2+J597^2+K597^2+L597^2)</f>
        <v>6.8</v>
      </c>
      <c r="O597" s="14"/>
    </row>
    <row r="598" spans="1:15" x14ac:dyDescent="0.25">
      <c r="A598" s="203"/>
      <c r="C598" s="9"/>
      <c r="D598" s="9"/>
      <c r="E598" s="9" t="s">
        <v>828</v>
      </c>
      <c r="H598" s="9">
        <v>2.2999999999999998</v>
      </c>
      <c r="I598" s="9">
        <v>0</v>
      </c>
      <c r="J598" s="9">
        <v>0</v>
      </c>
      <c r="K598" s="9">
        <v>2.2999999999999998</v>
      </c>
      <c r="L598" s="9">
        <v>0</v>
      </c>
      <c r="M598" s="14">
        <f>SQRT(H598^2+I598^2+J598^2+K598^2+L598^2)</f>
        <v>3.2526911934581184</v>
      </c>
      <c r="O598" s="14"/>
    </row>
    <row r="599" spans="1:15" x14ac:dyDescent="0.25">
      <c r="A599" s="203"/>
      <c r="C599" s="9"/>
      <c r="D599" s="9"/>
      <c r="E599" s="9" t="s">
        <v>890</v>
      </c>
      <c r="G599" s="18">
        <v>2094.2520599999998</v>
      </c>
      <c r="M599" s="14">
        <f>SQRT(M600^2+M601^2)</f>
        <v>7.5379042180171005</v>
      </c>
      <c r="N599" s="74">
        <f>G599*M599/100</f>
        <v>157.86271436665001</v>
      </c>
      <c r="O599" s="14"/>
    </row>
    <row r="600" spans="1:15" x14ac:dyDescent="0.25">
      <c r="A600" s="203"/>
      <c r="C600" s="9"/>
      <c r="D600" s="9"/>
      <c r="E600" s="9" t="s">
        <v>835</v>
      </c>
      <c r="H600" s="9">
        <v>6.8</v>
      </c>
      <c r="I600" s="9">
        <v>0</v>
      </c>
      <c r="J600" s="9">
        <v>0</v>
      </c>
      <c r="K600" s="9">
        <v>0</v>
      </c>
      <c r="L600" s="9">
        <v>0</v>
      </c>
      <c r="M600" s="14">
        <f>SQRT(H600^2+I600^2+J600^2+K600^2+L600^2)</f>
        <v>6.8</v>
      </c>
      <c r="O600" s="14"/>
    </row>
    <row r="601" spans="1:15" x14ac:dyDescent="0.25">
      <c r="A601" s="203"/>
      <c r="C601" s="9"/>
      <c r="D601" s="9"/>
      <c r="E601" s="9" t="s">
        <v>828</v>
      </c>
      <c r="H601" s="9">
        <v>2.2999999999999998</v>
      </c>
      <c r="I601" s="9">
        <v>0</v>
      </c>
      <c r="J601" s="9">
        <v>0</v>
      </c>
      <c r="K601" s="9">
        <v>2.2999999999999998</v>
      </c>
      <c r="L601" s="9">
        <v>0</v>
      </c>
      <c r="M601" s="14">
        <f>SQRT(H601^2+I601^2+J601^2+K601^2+L601^2)</f>
        <v>3.2526911934581184</v>
      </c>
      <c r="O601" s="14"/>
    </row>
    <row r="602" spans="1:15" x14ac:dyDescent="0.25">
      <c r="A602" s="203"/>
      <c r="C602" s="9"/>
      <c r="D602" s="9"/>
      <c r="E602" s="9" t="s">
        <v>892</v>
      </c>
      <c r="G602" s="18">
        <v>2443.6282000000001</v>
      </c>
      <c r="M602" s="14">
        <f>SQRT(M603^2+M604^2)</f>
        <v>7.5379042180171005</v>
      </c>
      <c r="N602" s="7">
        <f>G602*M602/100</f>
        <v>184.19835316045538</v>
      </c>
      <c r="O602" s="14"/>
    </row>
    <row r="603" spans="1:15" x14ac:dyDescent="0.25">
      <c r="A603" s="203"/>
      <c r="C603" s="9"/>
      <c r="D603" s="9"/>
      <c r="E603" s="9" t="s">
        <v>835</v>
      </c>
      <c r="H603" s="9">
        <v>6.8</v>
      </c>
      <c r="I603" s="9">
        <v>0</v>
      </c>
      <c r="J603" s="9">
        <v>0</v>
      </c>
      <c r="K603" s="9">
        <v>0</v>
      </c>
      <c r="L603" s="9">
        <v>0</v>
      </c>
      <c r="M603" s="14">
        <f>SQRT(H603^2+I603^2+J603^2+K603^2+L603^2)</f>
        <v>6.8</v>
      </c>
      <c r="O603" s="14"/>
    </row>
    <row r="604" spans="1:15" x14ac:dyDescent="0.25">
      <c r="A604" s="203"/>
      <c r="C604" s="9"/>
      <c r="D604" s="9"/>
      <c r="E604" s="9" t="s">
        <v>828</v>
      </c>
      <c r="H604" s="9">
        <v>2.2999999999999998</v>
      </c>
      <c r="I604" s="9">
        <v>0</v>
      </c>
      <c r="J604" s="9">
        <v>0</v>
      </c>
      <c r="K604" s="9">
        <v>2.2999999999999998</v>
      </c>
      <c r="L604" s="9">
        <v>0</v>
      </c>
      <c r="M604" s="14">
        <f>SQRT(H604^2+I604^2+J604^2+K604^2+L604^2)</f>
        <v>3.2526911934581184</v>
      </c>
      <c r="O604" s="14"/>
    </row>
    <row r="605" spans="1:15" x14ac:dyDescent="0.25">
      <c r="A605" s="203"/>
      <c r="B605" s="2" t="s">
        <v>626</v>
      </c>
      <c r="C605" s="9">
        <f>SUM(F605,F615,F625,F635)</f>
        <v>19.3</v>
      </c>
      <c r="D605" s="63">
        <f>SUM(G605,G615,G625,G635)/1000</f>
        <v>19.425436300456049</v>
      </c>
      <c r="E605" s="34" t="s">
        <v>944</v>
      </c>
      <c r="F605" s="34">
        <v>14</v>
      </c>
      <c r="G605" s="35">
        <f>SUM(G606,G609,G612)</f>
        <v>14269.156332884615</v>
      </c>
      <c r="H605" s="34"/>
      <c r="I605" s="34"/>
      <c r="J605" s="34"/>
      <c r="K605" s="34"/>
      <c r="L605" s="34"/>
      <c r="M605" s="40">
        <f>N605/G605*100</f>
        <v>2.8465175852229669</v>
      </c>
      <c r="N605" s="7">
        <f>SQRT(N606^2+N609^2+N612^2)</f>
        <v>406.17404427851716</v>
      </c>
      <c r="O605" s="40">
        <v>2.8</v>
      </c>
    </row>
    <row r="606" spans="1:15" x14ac:dyDescent="0.25">
      <c r="A606" s="203"/>
      <c r="C606" s="9"/>
      <c r="D606" s="9"/>
      <c r="E606" s="9" t="s">
        <v>945</v>
      </c>
      <c r="G606" s="18">
        <v>9431.345455384615</v>
      </c>
      <c r="M606" s="14">
        <f>SQRT(M607^2+M608^2)</f>
        <v>3.9837168574084174</v>
      </c>
      <c r="N606" s="7">
        <f>G606*M606/100</f>
        <v>375.71809878657956</v>
      </c>
      <c r="O606" s="14"/>
    </row>
    <row r="607" spans="1:15" x14ac:dyDescent="0.25">
      <c r="A607" s="203"/>
      <c r="C607" s="9"/>
      <c r="D607" s="9"/>
      <c r="E607" s="9" t="s">
        <v>836</v>
      </c>
      <c r="H607" s="9">
        <v>2.2999999999999998</v>
      </c>
      <c r="I607" s="9">
        <v>0</v>
      </c>
      <c r="J607" s="9">
        <v>0</v>
      </c>
      <c r="K607" s="9">
        <v>0</v>
      </c>
      <c r="L607" s="9">
        <v>0</v>
      </c>
      <c r="M607" s="14">
        <f>SQRT(H607^2+I607^2+J607^2+K607^2+L607^2)</f>
        <v>2.2999999999999998</v>
      </c>
      <c r="O607" s="14"/>
    </row>
    <row r="608" spans="1:15" x14ac:dyDescent="0.25">
      <c r="A608" s="203"/>
      <c r="C608" s="9"/>
      <c r="D608" s="9"/>
      <c r="E608" s="9" t="s">
        <v>828</v>
      </c>
      <c r="H608" s="9">
        <v>2.2999999999999998</v>
      </c>
      <c r="I608" s="9">
        <v>0</v>
      </c>
      <c r="J608" s="9">
        <v>0</v>
      </c>
      <c r="K608" s="9">
        <v>2.2999999999999998</v>
      </c>
      <c r="L608" s="9">
        <v>0</v>
      </c>
      <c r="M608" s="14">
        <f>SQRT(H608^2+I608^2+J608^2+K608^2+L608^2)</f>
        <v>3.2526911934581184</v>
      </c>
      <c r="O608" s="14"/>
    </row>
    <row r="609" spans="1:15" x14ac:dyDescent="0.25">
      <c r="A609" s="203"/>
      <c r="C609" s="9"/>
      <c r="D609" s="9"/>
      <c r="E609" s="9" t="s">
        <v>946</v>
      </c>
      <c r="G609" s="18">
        <v>1133.7983274999999</v>
      </c>
      <c r="M609" s="14">
        <f>SQRT(M610^2+M611^2)</f>
        <v>3.9837168574084174</v>
      </c>
      <c r="N609" s="74">
        <f>G609*M609/100</f>
        <v>45.167315101632191</v>
      </c>
      <c r="O609" s="14"/>
    </row>
    <row r="610" spans="1:15" x14ac:dyDescent="0.25">
      <c r="A610" s="203"/>
      <c r="C610" s="9"/>
      <c r="D610" s="9"/>
      <c r="E610" s="9" t="s">
        <v>836</v>
      </c>
      <c r="H610" s="9">
        <v>2.2999999999999998</v>
      </c>
      <c r="I610" s="9">
        <v>0</v>
      </c>
      <c r="J610" s="9">
        <v>0</v>
      </c>
      <c r="K610" s="9">
        <v>0</v>
      </c>
      <c r="L610" s="9">
        <v>0</v>
      </c>
      <c r="M610" s="14">
        <f>SQRT(H610^2+I610^2+J610^2+K610^2+L610^2)</f>
        <v>2.2999999999999998</v>
      </c>
      <c r="O610" s="14"/>
    </row>
    <row r="611" spans="1:15" x14ac:dyDescent="0.25">
      <c r="A611" s="203"/>
      <c r="C611" s="9"/>
      <c r="D611" s="9"/>
      <c r="E611" s="9" t="s">
        <v>828</v>
      </c>
      <c r="H611" s="9">
        <v>2.2999999999999998</v>
      </c>
      <c r="I611" s="9">
        <v>0</v>
      </c>
      <c r="J611" s="9">
        <v>0</v>
      </c>
      <c r="K611" s="9">
        <v>2.2999999999999998</v>
      </c>
      <c r="L611" s="9">
        <v>0</v>
      </c>
      <c r="M611" s="14">
        <f>SQRT(H611^2+I611^2+J611^2+K611^2+L611^2)</f>
        <v>3.2526911934581184</v>
      </c>
      <c r="O611" s="14"/>
    </row>
    <row r="612" spans="1:15" x14ac:dyDescent="0.25">
      <c r="A612" s="203"/>
      <c r="C612" s="9"/>
      <c r="D612" s="9"/>
      <c r="E612" s="9" t="s">
        <v>947</v>
      </c>
      <c r="G612" s="18">
        <v>3704.0125499999999</v>
      </c>
      <c r="M612" s="14">
        <f>SQRT(M613^2+M614^2)</f>
        <v>3.9837168574084174</v>
      </c>
      <c r="N612" s="7">
        <f>G612*M612/100</f>
        <v>147.55737235487339</v>
      </c>
      <c r="O612" s="14"/>
    </row>
    <row r="613" spans="1:15" x14ac:dyDescent="0.25">
      <c r="A613" s="203"/>
      <c r="C613" s="9"/>
      <c r="D613" s="9"/>
      <c r="E613" s="9" t="s">
        <v>836</v>
      </c>
      <c r="H613" s="9">
        <v>2.2999999999999998</v>
      </c>
      <c r="I613" s="9">
        <v>0</v>
      </c>
      <c r="J613" s="9">
        <v>0</v>
      </c>
      <c r="K613" s="9">
        <v>0</v>
      </c>
      <c r="L613" s="9">
        <v>0</v>
      </c>
      <c r="M613" s="14">
        <f>SQRT(H613^2+I613^2+J613^2+K613^2+L613^2)</f>
        <v>2.2999999999999998</v>
      </c>
      <c r="O613" s="14"/>
    </row>
    <row r="614" spans="1:15" x14ac:dyDescent="0.25">
      <c r="A614" s="203"/>
      <c r="C614" s="9"/>
      <c r="D614" s="9"/>
      <c r="E614" s="9" t="s">
        <v>828</v>
      </c>
      <c r="H614" s="9">
        <v>2.2999999999999998</v>
      </c>
      <c r="I614" s="9">
        <v>0</v>
      </c>
      <c r="J614" s="9">
        <v>0</v>
      </c>
      <c r="K614" s="9">
        <v>2.2999999999999998</v>
      </c>
      <c r="L614" s="9">
        <v>0</v>
      </c>
      <c r="M614" s="14">
        <f>SQRT(H614^2+I614^2+J614^2+K614^2+L614^2)</f>
        <v>3.2526911934581184</v>
      </c>
      <c r="O614" s="14"/>
    </row>
    <row r="615" spans="1:15" x14ac:dyDescent="0.25">
      <c r="A615" s="203"/>
      <c r="B615" s="2" t="s">
        <v>629</v>
      </c>
      <c r="C615" s="9"/>
      <c r="D615" s="9"/>
      <c r="E615" s="31" t="s">
        <v>948</v>
      </c>
      <c r="F615" s="31">
        <v>3</v>
      </c>
      <c r="G615" s="32">
        <f>SUM(G616,G619,G622)</f>
        <v>2746.7068625714287</v>
      </c>
      <c r="H615" s="31"/>
      <c r="I615" s="31"/>
      <c r="J615" s="31"/>
      <c r="K615" s="31"/>
      <c r="L615" s="31"/>
      <c r="M615" s="43">
        <f>N615/G615*100</f>
        <v>2.7867785431752736</v>
      </c>
      <c r="N615" s="7">
        <f>SQRT(N616^2+N619^2+N622^2)</f>
        <v>76.544637490063323</v>
      </c>
      <c r="O615" s="43">
        <v>2.8</v>
      </c>
    </row>
    <row r="616" spans="1:15" x14ac:dyDescent="0.25">
      <c r="A616" s="203"/>
      <c r="C616" s="9"/>
      <c r="D616" s="9"/>
      <c r="E616" s="9" t="s">
        <v>949</v>
      </c>
      <c r="G616" s="18">
        <v>1695.6622628571429</v>
      </c>
      <c r="M616" s="14">
        <f>SQRT(M617^2+M618^2)</f>
        <v>3.9837168574084174</v>
      </c>
      <c r="N616" s="7">
        <f>G616*M616/100</f>
        <v>67.550383410153032</v>
      </c>
      <c r="O616" s="14"/>
    </row>
    <row r="617" spans="1:15" x14ac:dyDescent="0.25">
      <c r="A617" s="203"/>
      <c r="C617" s="9"/>
      <c r="D617" s="9"/>
      <c r="E617" s="9" t="s">
        <v>836</v>
      </c>
      <c r="H617" s="9">
        <v>2.2999999999999998</v>
      </c>
      <c r="I617" s="9">
        <v>0</v>
      </c>
      <c r="J617" s="9">
        <v>0</v>
      </c>
      <c r="K617" s="9">
        <v>0</v>
      </c>
      <c r="L617" s="9">
        <v>0</v>
      </c>
      <c r="M617" s="14">
        <f>SQRT(H617^2+I617^2+J617^2+K617^2+L617^2)</f>
        <v>2.2999999999999998</v>
      </c>
      <c r="O617" s="14"/>
    </row>
    <row r="618" spans="1:15" x14ac:dyDescent="0.25">
      <c r="A618" s="203"/>
      <c r="C618" s="9"/>
      <c r="D618" s="9"/>
      <c r="E618" s="9" t="s">
        <v>828</v>
      </c>
      <c r="H618" s="9">
        <v>2.2999999999999998</v>
      </c>
      <c r="I618" s="9">
        <v>0</v>
      </c>
      <c r="J618" s="9">
        <v>0</v>
      </c>
      <c r="K618" s="9">
        <v>2.2999999999999998</v>
      </c>
      <c r="L618" s="9">
        <v>0</v>
      </c>
      <c r="M618" s="14">
        <f>SQRT(H618^2+I618^2+J618^2+K618^2+L618^2)</f>
        <v>3.2526911934581184</v>
      </c>
      <c r="O618" s="14"/>
    </row>
    <row r="619" spans="1:15" x14ac:dyDescent="0.25">
      <c r="A619" s="203"/>
      <c r="C619" s="9"/>
      <c r="D619" s="9"/>
      <c r="E619" s="9" t="s">
        <v>950</v>
      </c>
      <c r="G619" s="18">
        <v>161.99448571428573</v>
      </c>
      <c r="M619" s="14">
        <f>SQRT(M620^2+M621^2)</f>
        <v>3.9837168574084174</v>
      </c>
      <c r="N619" s="74">
        <f>G619*M619/100</f>
        <v>6.4534016354720709</v>
      </c>
      <c r="O619" s="14"/>
    </row>
    <row r="620" spans="1:15" x14ac:dyDescent="0.25">
      <c r="A620" s="203"/>
      <c r="C620" s="9"/>
      <c r="D620" s="9"/>
      <c r="E620" s="9" t="s">
        <v>836</v>
      </c>
      <c r="H620" s="9">
        <v>2.2999999999999998</v>
      </c>
      <c r="I620" s="9">
        <v>0</v>
      </c>
      <c r="J620" s="9">
        <v>0</v>
      </c>
      <c r="K620" s="9">
        <v>0</v>
      </c>
      <c r="L620" s="9">
        <v>0</v>
      </c>
      <c r="M620" s="14">
        <f>SQRT(H620^2+I620^2+J620^2+K620^2+L620^2)</f>
        <v>2.2999999999999998</v>
      </c>
      <c r="O620" s="14"/>
    </row>
    <row r="621" spans="1:15" x14ac:dyDescent="0.25">
      <c r="A621" s="203"/>
      <c r="C621" s="9"/>
      <c r="D621" s="9"/>
      <c r="E621" s="9" t="s">
        <v>828</v>
      </c>
      <c r="H621" s="9">
        <v>2.2999999999999998</v>
      </c>
      <c r="I621" s="9">
        <v>0</v>
      </c>
      <c r="J621" s="9">
        <v>0</v>
      </c>
      <c r="K621" s="9">
        <v>2.2999999999999998</v>
      </c>
      <c r="L621" s="9">
        <v>0</v>
      </c>
      <c r="M621" s="14">
        <f>SQRT(H621^2+I621^2+J621^2+K621^2+L621^2)</f>
        <v>3.2526911934581184</v>
      </c>
      <c r="O621" s="14"/>
    </row>
    <row r="622" spans="1:15" x14ac:dyDescent="0.25">
      <c r="A622" s="203"/>
      <c r="C622" s="9"/>
      <c r="D622" s="9"/>
      <c r="E622" s="9" t="s">
        <v>951</v>
      </c>
      <c r="G622" s="18">
        <v>889.05011400000001</v>
      </c>
      <c r="M622" s="14">
        <f>SQRT(M623^2+M624^2)</f>
        <v>3.9837168574084174</v>
      </c>
      <c r="N622" s="7">
        <f>G622*M622/100</f>
        <v>35.417239262226751</v>
      </c>
      <c r="O622" s="14"/>
    </row>
    <row r="623" spans="1:15" x14ac:dyDescent="0.25">
      <c r="A623" s="203"/>
      <c r="C623" s="9"/>
      <c r="D623" s="9"/>
      <c r="E623" s="9" t="s">
        <v>836</v>
      </c>
      <c r="H623" s="9">
        <v>2.2999999999999998</v>
      </c>
      <c r="I623" s="9">
        <v>0</v>
      </c>
      <c r="J623" s="9">
        <v>0</v>
      </c>
      <c r="K623" s="9">
        <v>0</v>
      </c>
      <c r="L623" s="9">
        <v>0</v>
      </c>
      <c r="M623" s="14">
        <f>SQRT(H623^2+I623^2+J623^2+K623^2+L623^2)</f>
        <v>2.2999999999999998</v>
      </c>
      <c r="O623" s="14"/>
    </row>
    <row r="624" spans="1:15" x14ac:dyDescent="0.25">
      <c r="A624" s="203"/>
      <c r="C624" s="9"/>
      <c r="D624" s="9"/>
      <c r="E624" s="9" t="s">
        <v>828</v>
      </c>
      <c r="H624" s="9">
        <v>2.2999999999999998</v>
      </c>
      <c r="I624" s="9">
        <v>0</v>
      </c>
      <c r="J624" s="9">
        <v>0</v>
      </c>
      <c r="K624" s="9">
        <v>2.2999999999999998</v>
      </c>
      <c r="L624" s="9">
        <v>0</v>
      </c>
      <c r="M624" s="14">
        <f>SQRT(H624^2+I624^2+J624^2+K624^2+L624^2)</f>
        <v>3.2526911934581184</v>
      </c>
      <c r="O624" s="14"/>
    </row>
    <row r="625" spans="1:15" x14ac:dyDescent="0.25">
      <c r="A625" s="203"/>
      <c r="B625" s="2" t="s">
        <v>632</v>
      </c>
      <c r="C625" s="9"/>
      <c r="D625" s="9"/>
      <c r="E625" s="46" t="s">
        <v>952</v>
      </c>
      <c r="F625" s="46">
        <v>2</v>
      </c>
      <c r="G625" s="47">
        <f>SUM(G626,G629,G632)</f>
        <v>2095.2701550000002</v>
      </c>
      <c r="H625" s="46"/>
      <c r="I625" s="46"/>
      <c r="J625" s="46"/>
      <c r="K625" s="46"/>
      <c r="L625" s="46"/>
      <c r="M625" s="51">
        <f>N625/G625*100</f>
        <v>3.2554327316728542</v>
      </c>
      <c r="N625" s="7">
        <f>SQRT(N626^2+N629^2+N632^2)</f>
        <v>68.210110442842549</v>
      </c>
      <c r="O625" s="51">
        <v>3.3</v>
      </c>
    </row>
    <row r="626" spans="1:15" x14ac:dyDescent="0.25">
      <c r="A626" s="203"/>
      <c r="C626" s="9"/>
      <c r="D626" s="9"/>
      <c r="E626" s="9" t="s">
        <v>953</v>
      </c>
      <c r="G626" s="18">
        <v>1669.49902</v>
      </c>
      <c r="M626" s="14">
        <f>SQRT(M627^2+M628^2)</f>
        <v>3.9837168574084174</v>
      </c>
      <c r="N626" s="7">
        <f>G626*M626/100</f>
        <v>66.508113894008332</v>
      </c>
      <c r="O626" s="14"/>
    </row>
    <row r="627" spans="1:15" x14ac:dyDescent="0.25">
      <c r="A627" s="203"/>
      <c r="C627" s="9"/>
      <c r="D627" s="9"/>
      <c r="E627" s="9" t="s">
        <v>836</v>
      </c>
      <c r="H627" s="9">
        <v>2.2999999999999998</v>
      </c>
      <c r="I627" s="9">
        <v>0</v>
      </c>
      <c r="J627" s="9">
        <v>0</v>
      </c>
      <c r="K627" s="9">
        <v>0</v>
      </c>
      <c r="L627" s="9">
        <v>0</v>
      </c>
      <c r="M627" s="14">
        <f>SQRT(H627^2+I627^2+J627^2+K627^2+L627^2)</f>
        <v>2.2999999999999998</v>
      </c>
      <c r="O627" s="14"/>
    </row>
    <row r="628" spans="1:15" x14ac:dyDescent="0.25">
      <c r="A628" s="203"/>
      <c r="C628" s="9"/>
      <c r="D628" s="9"/>
      <c r="E628" s="9" t="s">
        <v>828</v>
      </c>
      <c r="H628" s="9">
        <v>2.2999999999999998</v>
      </c>
      <c r="I628" s="9">
        <v>0</v>
      </c>
      <c r="J628" s="9">
        <v>0</v>
      </c>
      <c r="K628" s="9">
        <v>2.2999999999999998</v>
      </c>
      <c r="L628" s="9">
        <v>0</v>
      </c>
      <c r="M628" s="14">
        <f>SQRT(H628^2+I628^2+J628^2+K628^2+L628^2)</f>
        <v>3.2526911934581184</v>
      </c>
      <c r="O628" s="14"/>
    </row>
    <row r="629" spans="1:15" x14ac:dyDescent="0.25">
      <c r="A629" s="203"/>
      <c r="C629" s="9"/>
      <c r="D629" s="9"/>
      <c r="E629" s="9" t="s">
        <v>954</v>
      </c>
      <c r="G629" s="18">
        <v>48.813034999999999</v>
      </c>
      <c r="M629" s="14">
        <f>SQRT(M630^2+M631^2)</f>
        <v>3.9837168574084174</v>
      </c>
      <c r="N629" s="74">
        <f>G629*M629/100</f>
        <v>1.9445731039076708</v>
      </c>
      <c r="O629" s="14"/>
    </row>
    <row r="630" spans="1:15" x14ac:dyDescent="0.25">
      <c r="A630" s="203"/>
      <c r="C630" s="9"/>
      <c r="D630" s="9"/>
      <c r="E630" s="9" t="s">
        <v>836</v>
      </c>
      <c r="H630" s="9">
        <v>2.2999999999999998</v>
      </c>
      <c r="I630" s="9">
        <v>0</v>
      </c>
      <c r="J630" s="9">
        <v>0</v>
      </c>
      <c r="K630" s="9">
        <v>0</v>
      </c>
      <c r="L630" s="9">
        <v>0</v>
      </c>
      <c r="M630" s="14">
        <f>SQRT(H630^2+I630^2+J630^2+K630^2+L630^2)</f>
        <v>2.2999999999999998</v>
      </c>
      <c r="O630" s="14"/>
    </row>
    <row r="631" spans="1:15" x14ac:dyDescent="0.25">
      <c r="A631" s="203"/>
      <c r="C631" s="9"/>
      <c r="D631" s="9"/>
      <c r="E631" s="9" t="s">
        <v>828</v>
      </c>
      <c r="H631" s="9">
        <v>2.2999999999999998</v>
      </c>
      <c r="I631" s="9">
        <v>0</v>
      </c>
      <c r="J631" s="9">
        <v>0</v>
      </c>
      <c r="K631" s="9">
        <v>2.2999999999999998</v>
      </c>
      <c r="L631" s="9">
        <v>0</v>
      </c>
      <c r="M631" s="14">
        <f>SQRT(H631^2+I631^2+J631^2+K631^2+L631^2)</f>
        <v>3.2526911934581184</v>
      </c>
      <c r="O631" s="14"/>
    </row>
    <row r="632" spans="1:15" x14ac:dyDescent="0.25">
      <c r="A632" s="203"/>
      <c r="C632" s="9"/>
      <c r="D632" s="9"/>
      <c r="E632" s="9" t="s">
        <v>955</v>
      </c>
      <c r="G632" s="18">
        <v>376.95810000000006</v>
      </c>
      <c r="M632" s="14">
        <f>SQRT(M633^2+M634^2)</f>
        <v>3.9837168574084174</v>
      </c>
      <c r="N632" s="7">
        <f>G632*M632/100</f>
        <v>15.016943375066482</v>
      </c>
      <c r="O632" s="14"/>
    </row>
    <row r="633" spans="1:15" x14ac:dyDescent="0.25">
      <c r="A633" s="203"/>
      <c r="C633" s="9"/>
      <c r="D633" s="9"/>
      <c r="E633" s="9" t="s">
        <v>836</v>
      </c>
      <c r="H633" s="9">
        <v>2.2999999999999998</v>
      </c>
      <c r="I633" s="9">
        <v>0</v>
      </c>
      <c r="J633" s="9">
        <v>0</v>
      </c>
      <c r="K633" s="9">
        <v>0</v>
      </c>
      <c r="L633" s="9">
        <v>0</v>
      </c>
      <c r="M633" s="14">
        <f>SQRT(H633^2+I633^2+J633^2+K633^2+L633^2)</f>
        <v>2.2999999999999998</v>
      </c>
      <c r="O633" s="14"/>
    </row>
    <row r="634" spans="1:15" x14ac:dyDescent="0.25">
      <c r="A634" s="203"/>
      <c r="C634" s="9"/>
      <c r="D634" s="9"/>
      <c r="E634" s="9" t="s">
        <v>828</v>
      </c>
      <c r="H634" s="9">
        <v>2.2999999999999998</v>
      </c>
      <c r="I634" s="9">
        <v>0</v>
      </c>
      <c r="J634" s="9">
        <v>0</v>
      </c>
      <c r="K634" s="9">
        <v>2.2999999999999998</v>
      </c>
      <c r="L634" s="9">
        <v>0</v>
      </c>
      <c r="M634" s="14">
        <f>SQRT(H634^2+I634^2+J634^2+K634^2+L634^2)</f>
        <v>3.2526911934581184</v>
      </c>
      <c r="O634" s="14"/>
    </row>
    <row r="635" spans="1:15" x14ac:dyDescent="0.25">
      <c r="A635" s="203"/>
      <c r="B635" s="2" t="s">
        <v>635</v>
      </c>
      <c r="C635" s="9"/>
      <c r="D635" s="9"/>
      <c r="E635" s="28" t="s">
        <v>956</v>
      </c>
      <c r="F635" s="28">
        <v>0.3</v>
      </c>
      <c r="G635" s="29">
        <f>SUM(G636,G639,G642)</f>
        <v>314.30295000000001</v>
      </c>
      <c r="H635" s="28"/>
      <c r="I635" s="28"/>
      <c r="J635" s="28"/>
      <c r="K635" s="28"/>
      <c r="L635" s="28"/>
      <c r="M635" s="55">
        <f>N635/G635*100</f>
        <v>2.689632175936258</v>
      </c>
      <c r="N635" s="7">
        <f>SQRT(N636^2+N639^2+N642^2)</f>
        <v>8.4535932731168497</v>
      </c>
      <c r="O635" s="55">
        <v>2.7</v>
      </c>
    </row>
    <row r="636" spans="1:15" x14ac:dyDescent="0.25">
      <c r="A636" s="203"/>
      <c r="C636" s="9"/>
      <c r="D636" s="9"/>
      <c r="E636" s="9" t="s">
        <v>957</v>
      </c>
      <c r="G636" s="18">
        <v>166.56869999999998</v>
      </c>
      <c r="M636" s="14">
        <f>SQRT(M637^2+M638^2)</f>
        <v>3.9837168574084174</v>
      </c>
      <c r="N636" s="7">
        <f>G636*M636/100</f>
        <v>6.6356253810660544</v>
      </c>
      <c r="O636" s="14"/>
    </row>
    <row r="637" spans="1:15" x14ac:dyDescent="0.25">
      <c r="A637" s="203"/>
      <c r="C637" s="9"/>
      <c r="D637" s="9"/>
      <c r="E637" s="9" t="s">
        <v>836</v>
      </c>
      <c r="H637" s="9">
        <v>2.2999999999999998</v>
      </c>
      <c r="I637" s="9">
        <v>0</v>
      </c>
      <c r="J637" s="9">
        <v>0</v>
      </c>
      <c r="K637" s="9">
        <v>0</v>
      </c>
      <c r="L637" s="9">
        <v>0</v>
      </c>
      <c r="M637" s="14">
        <f>SQRT(H637^2+I637^2+J637^2+K637^2+L637^2)</f>
        <v>2.2999999999999998</v>
      </c>
      <c r="O637" s="14"/>
    </row>
    <row r="638" spans="1:15" x14ac:dyDescent="0.25">
      <c r="A638" s="203"/>
      <c r="C638" s="9"/>
      <c r="D638" s="9"/>
      <c r="E638" s="9" t="s">
        <v>828</v>
      </c>
      <c r="H638" s="9">
        <v>2.2999999999999998</v>
      </c>
      <c r="I638" s="9">
        <v>0</v>
      </c>
      <c r="J638" s="9">
        <v>0</v>
      </c>
      <c r="K638" s="9">
        <v>2.2999999999999998</v>
      </c>
      <c r="L638" s="9">
        <v>0</v>
      </c>
      <c r="M638" s="14">
        <f>SQRT(H638^2+I638^2+J638^2+K638^2+L638^2)</f>
        <v>3.2526911934581184</v>
      </c>
      <c r="O638" s="14"/>
    </row>
    <row r="639" spans="1:15" x14ac:dyDescent="0.25">
      <c r="A639" s="203"/>
      <c r="C639" s="9"/>
      <c r="D639" s="9"/>
      <c r="E639" s="9" t="s">
        <v>958</v>
      </c>
      <c r="G639" s="18">
        <v>17.419979999999999</v>
      </c>
      <c r="M639" s="14">
        <f>SQRT(M640^2+M641^2)</f>
        <v>3.9837168574084174</v>
      </c>
      <c r="N639" s="74">
        <f>G639*M639/100</f>
        <v>0.69396267981717474</v>
      </c>
      <c r="O639" s="14"/>
    </row>
    <row r="640" spans="1:15" x14ac:dyDescent="0.25">
      <c r="A640" s="203"/>
      <c r="C640" s="9"/>
      <c r="D640" s="9"/>
      <c r="E640" s="9" t="s">
        <v>836</v>
      </c>
      <c r="H640" s="9">
        <v>2.2999999999999998</v>
      </c>
      <c r="I640" s="9">
        <v>0</v>
      </c>
      <c r="J640" s="9">
        <v>0</v>
      </c>
      <c r="K640" s="9">
        <v>0</v>
      </c>
      <c r="L640" s="9">
        <v>0</v>
      </c>
      <c r="M640" s="14">
        <f>SQRT(H640^2+I640^2+J640^2+K640^2+L640^2)</f>
        <v>2.2999999999999998</v>
      </c>
      <c r="O640" s="14"/>
    </row>
    <row r="641" spans="1:15" x14ac:dyDescent="0.25">
      <c r="A641" s="203"/>
      <c r="C641" s="9"/>
      <c r="D641" s="9"/>
      <c r="E641" s="9" t="s">
        <v>828</v>
      </c>
      <c r="H641" s="9">
        <v>2.2999999999999998</v>
      </c>
      <c r="I641" s="9">
        <v>0</v>
      </c>
      <c r="J641" s="9">
        <v>0</v>
      </c>
      <c r="K641" s="9">
        <v>2.2999999999999998</v>
      </c>
      <c r="L641" s="9">
        <v>0</v>
      </c>
      <c r="M641" s="14">
        <f>SQRT(H641^2+I641^2+J641^2+K641^2+L641^2)</f>
        <v>3.2526911934581184</v>
      </c>
      <c r="O641" s="14"/>
    </row>
    <row r="642" spans="1:15" x14ac:dyDescent="0.25">
      <c r="A642" s="203"/>
      <c r="C642" s="9"/>
      <c r="D642" s="9"/>
      <c r="E642" s="9" t="s">
        <v>959</v>
      </c>
      <c r="G642" s="18">
        <v>130.31426999999999</v>
      </c>
      <c r="M642" s="14">
        <f>SQRT(M643^2+M644^2)</f>
        <v>3.9837168574084174</v>
      </c>
      <c r="N642" s="7">
        <f>G642*M642/100</f>
        <v>5.1913515415987197</v>
      </c>
      <c r="O642" s="14"/>
    </row>
    <row r="643" spans="1:15" x14ac:dyDescent="0.25">
      <c r="A643" s="203"/>
      <c r="C643" s="9"/>
      <c r="D643" s="9"/>
      <c r="E643" s="9" t="s">
        <v>836</v>
      </c>
      <c r="H643" s="9">
        <v>2.2999999999999998</v>
      </c>
      <c r="I643" s="9">
        <v>0</v>
      </c>
      <c r="J643" s="9">
        <v>0</v>
      </c>
      <c r="K643" s="9">
        <v>0</v>
      </c>
      <c r="L643" s="9">
        <v>0</v>
      </c>
      <c r="M643" s="14">
        <f>SQRT(H643^2+I643^2+J643^2+K643^2+L643^2)</f>
        <v>2.2999999999999998</v>
      </c>
      <c r="O643" s="14"/>
    </row>
    <row r="644" spans="1:15" x14ac:dyDescent="0.25">
      <c r="A644" s="203"/>
      <c r="C644" s="9"/>
      <c r="D644" s="9"/>
      <c r="E644" s="9" t="s">
        <v>828</v>
      </c>
      <c r="H644" s="9">
        <v>2.2999999999999998</v>
      </c>
      <c r="I644" s="9">
        <v>0</v>
      </c>
      <c r="J644" s="9">
        <v>0</v>
      </c>
      <c r="K644" s="9">
        <v>2.2999999999999998</v>
      </c>
      <c r="L644" s="9">
        <v>0</v>
      </c>
      <c r="M644" s="14">
        <f>SQRT(H644^2+I644^2+J644^2+K644^2+L644^2)</f>
        <v>3.2526911934581184</v>
      </c>
      <c r="O644" s="14"/>
    </row>
    <row r="645" spans="1:15" x14ac:dyDescent="0.25">
      <c r="A645" s="203" t="s">
        <v>960</v>
      </c>
      <c r="B645" s="87" t="s">
        <v>430</v>
      </c>
      <c r="C645" s="9">
        <f>SUM(F645,F655,F665,F675)</f>
        <v>6.1</v>
      </c>
      <c r="D645" s="63">
        <f>SUM(G645,G655,G665,G675)/1000</f>
        <v>5.5775453405989008</v>
      </c>
      <c r="E645" s="34" t="s">
        <v>431</v>
      </c>
      <c r="F645" s="34">
        <v>4</v>
      </c>
      <c r="G645" s="35">
        <f>SUM(G646,G649,G652)</f>
        <v>4067.7798978846149</v>
      </c>
      <c r="H645" s="34"/>
      <c r="I645" s="34"/>
      <c r="J645" s="34"/>
      <c r="K645" s="34"/>
      <c r="L645" s="34"/>
      <c r="M645" s="40">
        <f>N645/G645*100</f>
        <v>3.2071269583865214</v>
      </c>
      <c r="N645" s="7">
        <f>SQRT(N646^2+N649^2+N652^2)</f>
        <v>130.4588657128852</v>
      </c>
      <c r="O645" s="40">
        <v>3.2</v>
      </c>
    </row>
    <row r="646" spans="1:15" x14ac:dyDescent="0.25">
      <c r="A646" s="203"/>
      <c r="C646" s="9"/>
      <c r="D646" s="9"/>
      <c r="E646" s="9" t="s">
        <v>961</v>
      </c>
      <c r="G646" s="18">
        <v>3172.992775384615</v>
      </c>
      <c r="M646" s="14">
        <f>SQRT(M647^2+M648^2)</f>
        <v>3.9837168574084174</v>
      </c>
      <c r="N646" s="7">
        <f>G646*M646/100</f>
        <v>126.4030480773481</v>
      </c>
      <c r="O646" s="14"/>
    </row>
    <row r="647" spans="1:15" x14ac:dyDescent="0.25">
      <c r="A647" s="203"/>
      <c r="C647" s="9"/>
      <c r="D647" s="9"/>
      <c r="E647" s="9" t="s">
        <v>836</v>
      </c>
      <c r="H647" s="9">
        <v>2.2999999999999998</v>
      </c>
      <c r="I647" s="9">
        <v>0</v>
      </c>
      <c r="J647" s="9">
        <v>0</v>
      </c>
      <c r="K647" s="9">
        <v>0</v>
      </c>
      <c r="L647" s="9">
        <v>0</v>
      </c>
      <c r="M647" s="14">
        <f>SQRT(H647^2+I647^2+J647^2+K647^2+L647^2)</f>
        <v>2.2999999999999998</v>
      </c>
      <c r="O647" s="14"/>
    </row>
    <row r="648" spans="1:15" x14ac:dyDescent="0.25">
      <c r="A648" s="203"/>
      <c r="C648" s="9"/>
      <c r="D648" s="9"/>
      <c r="E648" s="9" t="s">
        <v>828</v>
      </c>
      <c r="H648" s="9">
        <v>2.2999999999999998</v>
      </c>
      <c r="I648" s="9">
        <v>0</v>
      </c>
      <c r="J648" s="9">
        <v>0</v>
      </c>
      <c r="K648" s="9">
        <v>2.2999999999999998</v>
      </c>
      <c r="L648" s="9">
        <v>0</v>
      </c>
      <c r="M648" s="14">
        <f>SQRT(H648^2+I648^2+J648^2+K648^2+L648^2)</f>
        <v>3.2526911934581184</v>
      </c>
      <c r="O648" s="14"/>
    </row>
    <row r="649" spans="1:15" x14ac:dyDescent="0.25">
      <c r="A649" s="203"/>
      <c r="C649" s="9"/>
      <c r="D649" s="9"/>
      <c r="E649" s="9" t="s">
        <v>962</v>
      </c>
      <c r="G649" s="18">
        <v>89.53372250000001</v>
      </c>
      <c r="M649" s="14">
        <f>SQRT(M650^2+M651^2)</f>
        <v>3.9837168574084174</v>
      </c>
      <c r="N649" s="74">
        <f>G649*M649/100</f>
        <v>3.5667699962977735</v>
      </c>
      <c r="O649" s="14"/>
    </row>
    <row r="650" spans="1:15" x14ac:dyDescent="0.25">
      <c r="A650" s="203"/>
      <c r="C650" s="9"/>
      <c r="D650" s="9"/>
      <c r="E650" s="9" t="s">
        <v>836</v>
      </c>
      <c r="H650" s="9">
        <v>2.2999999999999998</v>
      </c>
      <c r="I650" s="9">
        <v>0</v>
      </c>
      <c r="J650" s="9">
        <v>0</v>
      </c>
      <c r="K650" s="9">
        <v>0</v>
      </c>
      <c r="L650" s="9">
        <v>0</v>
      </c>
      <c r="M650" s="14">
        <f>SQRT(H650^2+I650^2+J650^2+K650^2+L650^2)</f>
        <v>2.2999999999999998</v>
      </c>
      <c r="O650" s="14"/>
    </row>
    <row r="651" spans="1:15" x14ac:dyDescent="0.25">
      <c r="A651" s="203"/>
      <c r="C651" s="9"/>
      <c r="D651" s="9"/>
      <c r="E651" s="9" t="s">
        <v>828</v>
      </c>
      <c r="H651" s="9">
        <v>2.2999999999999998</v>
      </c>
      <c r="I651" s="9">
        <v>0</v>
      </c>
      <c r="J651" s="9">
        <v>0</v>
      </c>
      <c r="K651" s="9">
        <v>2.2999999999999998</v>
      </c>
      <c r="L651" s="9">
        <v>0</v>
      </c>
      <c r="M651" s="14">
        <f>SQRT(H651^2+I651^2+J651^2+K651^2+L651^2)</f>
        <v>3.2526911934581184</v>
      </c>
      <c r="O651" s="14"/>
    </row>
    <row r="652" spans="1:15" x14ac:dyDescent="0.25">
      <c r="A652" s="203"/>
      <c r="C652" s="9"/>
      <c r="D652" s="9"/>
      <c r="E652" s="9" t="s">
        <v>963</v>
      </c>
      <c r="G652" s="18">
        <v>805.25339999999994</v>
      </c>
      <c r="M652" s="14">
        <f>SQRT(M653^2+M654^2)</f>
        <v>3.9837168574084174</v>
      </c>
      <c r="N652" s="7">
        <f>G652*M652/100</f>
        <v>32.07901544065443</v>
      </c>
      <c r="O652" s="14"/>
    </row>
    <row r="653" spans="1:15" x14ac:dyDescent="0.25">
      <c r="A653" s="203"/>
      <c r="C653" s="9"/>
      <c r="D653" s="9"/>
      <c r="E653" s="9" t="s">
        <v>836</v>
      </c>
      <c r="H653" s="9">
        <v>2.2999999999999998</v>
      </c>
      <c r="I653" s="9">
        <v>0</v>
      </c>
      <c r="J653" s="9">
        <v>0</v>
      </c>
      <c r="K653" s="9">
        <v>0</v>
      </c>
      <c r="L653" s="9">
        <v>0</v>
      </c>
      <c r="M653" s="14">
        <f>SQRT(H653^2+I653^2+J653^2+K653^2+L653^2)</f>
        <v>2.2999999999999998</v>
      </c>
      <c r="O653" s="14"/>
    </row>
    <row r="654" spans="1:15" x14ac:dyDescent="0.25">
      <c r="A654" s="203"/>
      <c r="C654" s="9"/>
      <c r="D654" s="9"/>
      <c r="E654" s="9" t="s">
        <v>828</v>
      </c>
      <c r="H654" s="9">
        <v>2.2999999999999998</v>
      </c>
      <c r="I654" s="9">
        <v>0</v>
      </c>
      <c r="J654" s="9">
        <v>0</v>
      </c>
      <c r="K654" s="9">
        <v>2.2999999999999998</v>
      </c>
      <c r="L654" s="9">
        <v>0</v>
      </c>
      <c r="M654" s="14">
        <f>SQRT(H654^2+I654^2+J654^2+K654^2+L654^2)</f>
        <v>3.2526911934581184</v>
      </c>
      <c r="O654" s="14"/>
    </row>
    <row r="655" spans="1:15" x14ac:dyDescent="0.25">
      <c r="A655" s="203"/>
      <c r="B655" s="87" t="s">
        <v>434</v>
      </c>
      <c r="C655" s="9"/>
      <c r="D655" s="9"/>
      <c r="E655" s="31" t="s">
        <v>435</v>
      </c>
      <c r="F655" s="31">
        <v>1</v>
      </c>
      <c r="G655" s="32">
        <f>SUM(G656,G659,G662)</f>
        <v>776.54471771428575</v>
      </c>
      <c r="H655" s="31"/>
      <c r="I655" s="31"/>
      <c r="J655" s="31"/>
      <c r="K655" s="31"/>
      <c r="L655" s="31"/>
      <c r="M655" s="43">
        <f>N655/G655*100</f>
        <v>3.0906597055807237</v>
      </c>
      <c r="N655" s="7">
        <f>SQRT(N656^2+N659^2+N662^2)</f>
        <v>24.000354686211008</v>
      </c>
      <c r="O655" s="43">
        <v>3.1</v>
      </c>
    </row>
    <row r="656" spans="1:15" x14ac:dyDescent="0.25">
      <c r="A656" s="203"/>
      <c r="C656" s="9"/>
      <c r="D656" s="9"/>
      <c r="E656" s="9" t="s">
        <v>964</v>
      </c>
      <c r="G656" s="18">
        <v>570.47259428571431</v>
      </c>
      <c r="M656" s="14">
        <f>SQRT(M657^2+M658^2)</f>
        <v>3.9837168574084174</v>
      </c>
      <c r="N656" s="7">
        <f>G656*M656/100</f>
        <v>22.726012905455129</v>
      </c>
      <c r="O656" s="14"/>
    </row>
    <row r="657" spans="1:15" x14ac:dyDescent="0.25">
      <c r="A657" s="203"/>
      <c r="C657" s="9"/>
      <c r="D657" s="9"/>
      <c r="E657" s="9" t="s">
        <v>836</v>
      </c>
      <c r="H657" s="9">
        <v>2.2999999999999998</v>
      </c>
      <c r="I657" s="9">
        <v>0</v>
      </c>
      <c r="J657" s="9">
        <v>0</v>
      </c>
      <c r="K657" s="9">
        <v>0</v>
      </c>
      <c r="L657" s="9">
        <v>0</v>
      </c>
      <c r="M657" s="14">
        <f>SQRT(H657^2+I657^2+J657^2+K657^2+L657^2)</f>
        <v>2.2999999999999998</v>
      </c>
      <c r="O657" s="14"/>
    </row>
    <row r="658" spans="1:15" x14ac:dyDescent="0.25">
      <c r="A658" s="203"/>
      <c r="C658" s="9"/>
      <c r="D658" s="9"/>
      <c r="E658" s="9" t="s">
        <v>828</v>
      </c>
      <c r="H658" s="9">
        <v>2.2999999999999998</v>
      </c>
      <c r="I658" s="9">
        <v>0</v>
      </c>
      <c r="J658" s="9">
        <v>0</v>
      </c>
      <c r="K658" s="9">
        <v>2.2999999999999998</v>
      </c>
      <c r="L658" s="9">
        <v>0</v>
      </c>
      <c r="M658" s="14">
        <f>SQRT(H658^2+I658^2+J658^2+K658^2+L658^2)</f>
        <v>3.2526911934581184</v>
      </c>
      <c r="O658" s="14"/>
    </row>
    <row r="659" spans="1:15" x14ac:dyDescent="0.25">
      <c r="A659" s="203"/>
      <c r="C659" s="9"/>
      <c r="D659" s="9"/>
      <c r="E659" s="9" t="s">
        <v>965</v>
      </c>
      <c r="G659" s="18">
        <v>12.792371428571428</v>
      </c>
      <c r="M659" s="14">
        <f>SQRT(M660^2+M661^2)</f>
        <v>3.9837168574084174</v>
      </c>
      <c r="N659" s="74">
        <f>G659*M659/100</f>
        <v>0.50961185706229795</v>
      </c>
      <c r="O659" s="14"/>
    </row>
    <row r="660" spans="1:15" x14ac:dyDescent="0.25">
      <c r="A660" s="203"/>
      <c r="C660" s="9"/>
      <c r="D660" s="9"/>
      <c r="E660" s="9" t="s">
        <v>836</v>
      </c>
      <c r="H660" s="9">
        <v>2.2999999999999998</v>
      </c>
      <c r="I660" s="9">
        <v>0</v>
      </c>
      <c r="J660" s="9">
        <v>0</v>
      </c>
      <c r="K660" s="9">
        <v>0</v>
      </c>
      <c r="L660" s="9">
        <v>0</v>
      </c>
      <c r="M660" s="14">
        <f>SQRT(H660^2+I660^2+J660^2+K660^2+L660^2)</f>
        <v>2.2999999999999998</v>
      </c>
      <c r="O660" s="14"/>
    </row>
    <row r="661" spans="1:15" x14ac:dyDescent="0.25">
      <c r="A661" s="203"/>
      <c r="C661" s="9"/>
      <c r="D661" s="9"/>
      <c r="E661" s="9" t="s">
        <v>828</v>
      </c>
      <c r="H661" s="9">
        <v>2.2999999999999998</v>
      </c>
      <c r="I661" s="9">
        <v>0</v>
      </c>
      <c r="J661" s="9">
        <v>0</v>
      </c>
      <c r="K661" s="9">
        <v>2.2999999999999998</v>
      </c>
      <c r="L661" s="9">
        <v>0</v>
      </c>
      <c r="M661" s="14">
        <f>SQRT(H661^2+I661^2+J661^2+K661^2+L661^2)</f>
        <v>3.2526911934581184</v>
      </c>
      <c r="O661" s="14"/>
    </row>
    <row r="662" spans="1:15" x14ac:dyDescent="0.25">
      <c r="A662" s="203"/>
      <c r="C662" s="9"/>
      <c r="D662" s="9"/>
      <c r="E662" s="9" t="s">
        <v>966</v>
      </c>
      <c r="G662" s="18">
        <v>193.279752</v>
      </c>
      <c r="M662" s="14">
        <f>SQRT(M663^2+M664^2)</f>
        <v>3.9837168574084174</v>
      </c>
      <c r="N662" s="7">
        <f>G662*M662/100</f>
        <v>7.6997180623811827</v>
      </c>
      <c r="O662" s="14"/>
    </row>
    <row r="663" spans="1:15" x14ac:dyDescent="0.25">
      <c r="A663" s="203"/>
      <c r="C663" s="9"/>
      <c r="D663" s="9"/>
      <c r="E663" s="9" t="s">
        <v>836</v>
      </c>
      <c r="H663" s="9">
        <v>2.2999999999999998</v>
      </c>
      <c r="I663" s="9">
        <v>0</v>
      </c>
      <c r="J663" s="9">
        <v>0</v>
      </c>
      <c r="K663" s="9">
        <v>0</v>
      </c>
      <c r="L663" s="9">
        <v>0</v>
      </c>
      <c r="M663" s="14">
        <f>SQRT(H663^2+I663^2+J663^2+K663^2+L663^2)</f>
        <v>2.2999999999999998</v>
      </c>
      <c r="O663" s="14"/>
    </row>
    <row r="664" spans="1:15" x14ac:dyDescent="0.25">
      <c r="A664" s="203"/>
      <c r="C664" s="9"/>
      <c r="D664" s="9"/>
      <c r="E664" s="9" t="s">
        <v>828</v>
      </c>
      <c r="H664" s="9">
        <v>2.2999999999999998</v>
      </c>
      <c r="I664" s="9">
        <v>0</v>
      </c>
      <c r="J664" s="9">
        <v>0</v>
      </c>
      <c r="K664" s="9">
        <v>2.2999999999999998</v>
      </c>
      <c r="L664" s="9">
        <v>0</v>
      </c>
      <c r="M664" s="14">
        <f>SQRT(H664^2+I664^2+J664^2+K664^2+L664^2)</f>
        <v>3.2526911934581184</v>
      </c>
      <c r="O664" s="14"/>
    </row>
    <row r="665" spans="1:15" x14ac:dyDescent="0.25">
      <c r="A665" s="203"/>
      <c r="B665" s="87" t="s">
        <v>437</v>
      </c>
      <c r="C665" s="9"/>
      <c r="D665" s="9"/>
      <c r="E665" s="46" t="s">
        <v>438</v>
      </c>
      <c r="F665" s="46">
        <v>1</v>
      </c>
      <c r="G665" s="47">
        <f>SUM(G666,G669,G672)</f>
        <v>647.47594499999991</v>
      </c>
      <c r="H665" s="46"/>
      <c r="I665" s="46"/>
      <c r="J665" s="46"/>
      <c r="K665" s="46"/>
      <c r="L665" s="46"/>
      <c r="M665" s="51">
        <f>N665/G665*100</f>
        <v>3.4924535576165825</v>
      </c>
      <c r="N665" s="7">
        <f>SQRT(N666^2+N669^2+N672^2)</f>
        <v>22.612796675864082</v>
      </c>
      <c r="O665" s="51">
        <v>3.5</v>
      </c>
    </row>
    <row r="666" spans="1:15" x14ac:dyDescent="0.25">
      <c r="A666" s="203"/>
      <c r="C666" s="9"/>
      <c r="D666" s="9"/>
      <c r="E666" s="9" t="s">
        <v>967</v>
      </c>
      <c r="G666" s="18">
        <v>561.67048</v>
      </c>
      <c r="M666" s="14">
        <f>SQRT(M667^2+M668^2)</f>
        <v>3.9837168574084174</v>
      </c>
      <c r="N666" s="7">
        <f>G666*M666/100</f>
        <v>22.375361594846773</v>
      </c>
      <c r="O666" s="14"/>
    </row>
    <row r="667" spans="1:15" x14ac:dyDescent="0.25">
      <c r="A667" s="203"/>
      <c r="C667" s="9"/>
      <c r="D667" s="9"/>
      <c r="E667" s="9" t="s">
        <v>836</v>
      </c>
      <c r="H667" s="9">
        <v>2.2999999999999998</v>
      </c>
      <c r="I667" s="9">
        <v>0</v>
      </c>
      <c r="J667" s="9">
        <v>0</v>
      </c>
      <c r="K667" s="9">
        <v>0</v>
      </c>
      <c r="L667" s="9">
        <v>0</v>
      </c>
      <c r="M667" s="14">
        <f>SQRT(H667^2+I667^2+J667^2+K667^2+L667^2)</f>
        <v>2.2999999999999998</v>
      </c>
      <c r="O667" s="14"/>
    </row>
    <row r="668" spans="1:15" x14ac:dyDescent="0.25">
      <c r="A668" s="203"/>
      <c r="C668" s="9"/>
      <c r="D668" s="9"/>
      <c r="E668" s="9" t="s">
        <v>828</v>
      </c>
      <c r="H668" s="9">
        <v>2.2999999999999998</v>
      </c>
      <c r="I668" s="9">
        <v>0</v>
      </c>
      <c r="J668" s="9">
        <v>0</v>
      </c>
      <c r="K668" s="9">
        <v>2.2999999999999998</v>
      </c>
      <c r="L668" s="9">
        <v>0</v>
      </c>
      <c r="M668" s="14">
        <f>SQRT(H668^2+I668^2+J668^2+K668^2+L668^2)</f>
        <v>3.2526911934581184</v>
      </c>
      <c r="O668" s="14"/>
    </row>
    <row r="669" spans="1:15" x14ac:dyDescent="0.25">
      <c r="A669" s="203"/>
      <c r="C669" s="9"/>
      <c r="D669" s="9"/>
      <c r="E669" s="9" t="s">
        <v>968</v>
      </c>
      <c r="G669" s="18">
        <v>3.8546650000000002</v>
      </c>
      <c r="M669" s="14">
        <f>SQRT(M670^2+M671^2)</f>
        <v>3.9837168574084174</v>
      </c>
      <c r="N669" s="74">
        <f>G669*M669/100</f>
        <v>0.15355893940162219</v>
      </c>
      <c r="O669" s="14"/>
    </row>
    <row r="670" spans="1:15" x14ac:dyDescent="0.25">
      <c r="A670" s="203"/>
      <c r="C670" s="9"/>
      <c r="D670" s="9"/>
      <c r="E670" s="9" t="s">
        <v>836</v>
      </c>
      <c r="H670" s="9">
        <v>2.2999999999999998</v>
      </c>
      <c r="I670" s="9">
        <v>0</v>
      </c>
      <c r="J670" s="9">
        <v>0</v>
      </c>
      <c r="K670" s="9">
        <v>0</v>
      </c>
      <c r="L670" s="9">
        <v>0</v>
      </c>
      <c r="M670" s="14">
        <f>SQRT(H670^2+I670^2+J670^2+K670^2+L670^2)</f>
        <v>2.2999999999999998</v>
      </c>
      <c r="O670" s="14"/>
    </row>
    <row r="671" spans="1:15" x14ac:dyDescent="0.25">
      <c r="A671" s="203"/>
      <c r="C671" s="9"/>
      <c r="D671" s="9"/>
      <c r="E671" s="9" t="s">
        <v>828</v>
      </c>
      <c r="H671" s="9">
        <v>2.2999999999999998</v>
      </c>
      <c r="I671" s="9">
        <v>0</v>
      </c>
      <c r="J671" s="9">
        <v>0</v>
      </c>
      <c r="K671" s="9">
        <v>2.2999999999999998</v>
      </c>
      <c r="L671" s="9">
        <v>0</v>
      </c>
      <c r="M671" s="14">
        <f>SQRT(H671^2+I671^2+J671^2+K671^2+L671^2)</f>
        <v>3.2526911934581184</v>
      </c>
      <c r="O671" s="14"/>
    </row>
    <row r="672" spans="1:15" x14ac:dyDescent="0.25">
      <c r="A672" s="203"/>
      <c r="C672" s="9"/>
      <c r="D672" s="9"/>
      <c r="E672" s="9" t="s">
        <v>969</v>
      </c>
      <c r="G672" s="18">
        <v>81.950800000000001</v>
      </c>
      <c r="M672" s="14">
        <f>SQRT(M673^2+M674^2)</f>
        <v>3.9837168574084174</v>
      </c>
      <c r="N672" s="7">
        <f>G672*M672/100</f>
        <v>3.2646878343810575</v>
      </c>
      <c r="O672" s="14"/>
    </row>
    <row r="673" spans="1:15" x14ac:dyDescent="0.25">
      <c r="A673" s="203"/>
      <c r="C673" s="9"/>
      <c r="D673" s="9"/>
      <c r="E673" s="9" t="s">
        <v>836</v>
      </c>
      <c r="H673" s="9">
        <v>2.2999999999999998</v>
      </c>
      <c r="I673" s="9">
        <v>0</v>
      </c>
      <c r="J673" s="9">
        <v>0</v>
      </c>
      <c r="K673" s="9">
        <v>0</v>
      </c>
      <c r="L673" s="9">
        <v>0</v>
      </c>
      <c r="M673" s="14">
        <f>SQRT(H673^2+I673^2+J673^2+K673^2+L673^2)</f>
        <v>2.2999999999999998</v>
      </c>
      <c r="O673" s="14"/>
    </row>
    <row r="674" spans="1:15" x14ac:dyDescent="0.25">
      <c r="A674" s="203"/>
      <c r="C674" s="9"/>
      <c r="D674" s="9"/>
      <c r="E674" s="9" t="s">
        <v>828</v>
      </c>
      <c r="H674" s="9">
        <v>2.2999999999999998</v>
      </c>
      <c r="I674" s="9">
        <v>0</v>
      </c>
      <c r="J674" s="9">
        <v>0</v>
      </c>
      <c r="K674" s="9">
        <v>2.2999999999999998</v>
      </c>
      <c r="L674" s="9">
        <v>0</v>
      </c>
      <c r="M674" s="14">
        <f>SQRT(H674^2+I674^2+J674^2+K674^2+L674^2)</f>
        <v>3.2526911934581184</v>
      </c>
      <c r="O674" s="14"/>
    </row>
    <row r="675" spans="1:15" x14ac:dyDescent="0.25">
      <c r="A675" s="203"/>
      <c r="B675" s="87" t="s">
        <v>440</v>
      </c>
      <c r="C675" s="9"/>
      <c r="D675" s="9"/>
      <c r="E675" s="28" t="s">
        <v>441</v>
      </c>
      <c r="F675" s="28">
        <v>0.1</v>
      </c>
      <c r="G675" s="29">
        <f>SUM(G676,G679,G682)</f>
        <v>85.744779999999992</v>
      </c>
      <c r="H675" s="28"/>
      <c r="I675" s="28"/>
      <c r="J675" s="28"/>
      <c r="K675" s="28"/>
      <c r="L675" s="28"/>
      <c r="M675" s="55">
        <f>N675/G675*100</f>
        <v>2.9180716435098315</v>
      </c>
      <c r="N675" s="7">
        <f>SQRT(N676^2+N679^2+N682^2)</f>
        <v>2.5020941109698889</v>
      </c>
      <c r="O675" s="55">
        <v>2.9</v>
      </c>
    </row>
    <row r="676" spans="1:15" x14ac:dyDescent="0.25">
      <c r="A676" s="203"/>
      <c r="C676" s="9"/>
      <c r="D676" s="9"/>
      <c r="E676" s="9" t="s">
        <v>970</v>
      </c>
      <c r="G676" s="18">
        <v>56.038799999999995</v>
      </c>
      <c r="M676" s="14">
        <f>SQRT(M677^2+M678^2)</f>
        <v>3.9837168574084174</v>
      </c>
      <c r="N676" s="7">
        <f>G676*M676/100</f>
        <v>2.2324271222893883</v>
      </c>
      <c r="O676" s="14"/>
    </row>
    <row r="677" spans="1:15" x14ac:dyDescent="0.25">
      <c r="A677" s="203"/>
      <c r="C677" s="9"/>
      <c r="D677" s="9"/>
      <c r="E677" s="9" t="s">
        <v>836</v>
      </c>
      <c r="H677" s="9">
        <v>2.2999999999999998</v>
      </c>
      <c r="I677" s="9">
        <v>0</v>
      </c>
      <c r="J677" s="9">
        <v>0</v>
      </c>
      <c r="K677" s="9">
        <v>0</v>
      </c>
      <c r="L677" s="9">
        <v>0</v>
      </c>
      <c r="M677" s="14">
        <f>SQRT(H677^2+I677^2+J677^2+K677^2+L677^2)</f>
        <v>2.2999999999999998</v>
      </c>
      <c r="O677" s="14"/>
    </row>
    <row r="678" spans="1:15" x14ac:dyDescent="0.25">
      <c r="A678" s="203"/>
      <c r="C678" s="9"/>
      <c r="D678" s="9"/>
      <c r="E678" s="9" t="s">
        <v>828</v>
      </c>
      <c r="H678" s="9">
        <v>2.2999999999999998</v>
      </c>
      <c r="I678" s="9">
        <v>0</v>
      </c>
      <c r="J678" s="9">
        <v>0</v>
      </c>
      <c r="K678" s="9">
        <v>2.2999999999999998</v>
      </c>
      <c r="L678" s="9">
        <v>0</v>
      </c>
      <c r="M678" s="14">
        <f>SQRT(H678^2+I678^2+J678^2+K678^2+L678^2)</f>
        <v>3.2526911934581184</v>
      </c>
      <c r="O678" s="14"/>
    </row>
    <row r="679" spans="1:15" x14ac:dyDescent="0.25">
      <c r="A679" s="203"/>
      <c r="C679" s="9"/>
      <c r="D679" s="9"/>
      <c r="E679" s="9" t="s">
        <v>971</v>
      </c>
      <c r="G679" s="18">
        <v>1.3756199999999998</v>
      </c>
      <c r="M679" s="14">
        <f>SQRT(M680^2+M681^2)</f>
        <v>3.9837168574084174</v>
      </c>
      <c r="N679" s="74">
        <f>G679*M679/100</f>
        <v>5.4800805833881666E-2</v>
      </c>
      <c r="O679" s="14"/>
    </row>
    <row r="680" spans="1:15" x14ac:dyDescent="0.25">
      <c r="A680" s="203"/>
      <c r="C680" s="9"/>
      <c r="D680" s="9"/>
      <c r="E680" s="9" t="s">
        <v>836</v>
      </c>
      <c r="H680" s="9">
        <v>2.2999999999999998</v>
      </c>
      <c r="I680" s="9">
        <v>0</v>
      </c>
      <c r="J680" s="9">
        <v>0</v>
      </c>
      <c r="K680" s="9">
        <v>0</v>
      </c>
      <c r="L680" s="9">
        <v>0</v>
      </c>
      <c r="M680" s="14">
        <f>SQRT(H680^2+I680^2+J680^2+K680^2+L680^2)</f>
        <v>2.2999999999999998</v>
      </c>
      <c r="O680" s="14"/>
    </row>
    <row r="681" spans="1:15" x14ac:dyDescent="0.25">
      <c r="A681" s="203"/>
      <c r="C681" s="9"/>
      <c r="D681" s="9"/>
      <c r="E681" s="9" t="s">
        <v>828</v>
      </c>
      <c r="H681" s="9">
        <v>2.2999999999999998</v>
      </c>
      <c r="I681" s="9">
        <v>0</v>
      </c>
      <c r="J681" s="9">
        <v>0</v>
      </c>
      <c r="K681" s="9">
        <v>2.2999999999999998</v>
      </c>
      <c r="L681" s="9">
        <v>0</v>
      </c>
      <c r="M681" s="14">
        <f>SQRT(H681^2+I681^2+J681^2+K681^2+L681^2)</f>
        <v>3.2526911934581184</v>
      </c>
      <c r="O681" s="14"/>
    </row>
    <row r="682" spans="1:15" x14ac:dyDescent="0.25">
      <c r="A682" s="203"/>
      <c r="C682" s="9"/>
      <c r="D682" s="9"/>
      <c r="E682" s="9" t="s">
        <v>972</v>
      </c>
      <c r="G682" s="18">
        <v>28.330360000000002</v>
      </c>
      <c r="M682" s="14">
        <f>SQRT(M683^2+M684^2)</f>
        <v>3.9837168574084174</v>
      </c>
      <c r="N682" s="7">
        <f>G682*M682/100</f>
        <v>1.1286013270844915</v>
      </c>
      <c r="O682" s="14"/>
    </row>
    <row r="683" spans="1:15" x14ac:dyDescent="0.25">
      <c r="A683" s="203"/>
      <c r="C683" s="9"/>
      <c r="D683" s="9"/>
      <c r="E683" s="9" t="s">
        <v>836</v>
      </c>
      <c r="H683" s="9">
        <v>2.2999999999999998</v>
      </c>
      <c r="I683" s="9">
        <v>0</v>
      </c>
      <c r="J683" s="9">
        <v>0</v>
      </c>
      <c r="K683" s="9">
        <v>0</v>
      </c>
      <c r="L683" s="9">
        <v>0</v>
      </c>
      <c r="M683" s="14">
        <f>SQRT(H683^2+I683^2+J683^2+K683^2+L683^2)</f>
        <v>2.2999999999999998</v>
      </c>
      <c r="O683" s="14"/>
    </row>
    <row r="684" spans="1:15" x14ac:dyDescent="0.25">
      <c r="A684" s="203"/>
      <c r="C684" s="9"/>
      <c r="D684" s="9"/>
      <c r="E684" s="9" t="s">
        <v>828</v>
      </c>
      <c r="H684" s="9">
        <v>2.2999999999999998</v>
      </c>
      <c r="I684" s="9">
        <v>0</v>
      </c>
      <c r="J684" s="9">
        <v>0</v>
      </c>
      <c r="K684" s="9">
        <v>2.2999999999999998</v>
      </c>
      <c r="L684" s="9">
        <v>0</v>
      </c>
      <c r="M684" s="14">
        <f>SQRT(H684^2+I684^2+J684^2+K684^2+L684^2)</f>
        <v>3.2526911934581184</v>
      </c>
      <c r="O684" s="14"/>
    </row>
    <row r="685" spans="1:15" x14ac:dyDescent="0.25">
      <c r="A685" s="203"/>
      <c r="B685" s="87" t="s">
        <v>654</v>
      </c>
      <c r="C685">
        <f>SUM(F685,F695,F705,F715)</f>
        <v>5.0999999999999996</v>
      </c>
      <c r="D685" s="62">
        <f>SUM(G685,G695,G705,G715)/1000</f>
        <v>4.5956922883791211</v>
      </c>
      <c r="E685" s="34" t="s">
        <v>655</v>
      </c>
      <c r="F685" s="34">
        <v>3</v>
      </c>
      <c r="G685" s="35">
        <f>SUM(G686,G689,G692)</f>
        <v>3351.1009948076921</v>
      </c>
      <c r="H685" s="34"/>
      <c r="I685" s="34"/>
      <c r="J685" s="34"/>
      <c r="K685" s="34"/>
      <c r="L685" s="34"/>
      <c r="M685" s="40">
        <f>N685/G685*100</f>
        <v>3.1520204926898394</v>
      </c>
      <c r="N685" s="7">
        <f>SQRT(N686^2+N689^2+N692^2)</f>
        <v>105.62739008707152</v>
      </c>
      <c r="O685" s="40">
        <v>3.2</v>
      </c>
    </row>
    <row r="686" spans="1:15" x14ac:dyDescent="0.25">
      <c r="A686" s="203"/>
      <c r="E686" s="9" t="s">
        <v>973</v>
      </c>
      <c r="G686" s="18">
        <v>2548.7508323076922</v>
      </c>
      <c r="M686" s="14">
        <f>SQRT(M687^2+M688^2)</f>
        <v>3.9837168574084174</v>
      </c>
      <c r="N686" s="7">
        <f>G686*M686/100</f>
        <v>101.53501655997889</v>
      </c>
      <c r="O686" s="14"/>
    </row>
    <row r="687" spans="1:15" x14ac:dyDescent="0.25">
      <c r="A687" s="203"/>
      <c r="E687" s="9" t="s">
        <v>974</v>
      </c>
      <c r="H687" s="9">
        <v>2.2999999999999998</v>
      </c>
      <c r="I687" s="9">
        <v>0</v>
      </c>
      <c r="J687" s="9">
        <v>0</v>
      </c>
      <c r="K687" s="9">
        <v>0</v>
      </c>
      <c r="L687" s="9">
        <v>0</v>
      </c>
      <c r="M687" s="14">
        <f>SQRT(H687^2+I687^2+J687^2+K687^2+L687^2)</f>
        <v>2.2999999999999998</v>
      </c>
      <c r="O687" s="14"/>
    </row>
    <row r="688" spans="1:15" x14ac:dyDescent="0.25">
      <c r="A688" s="203"/>
      <c r="E688" s="9" t="s">
        <v>828</v>
      </c>
      <c r="H688" s="9">
        <v>2.2999999999999998</v>
      </c>
      <c r="I688" s="9">
        <v>0</v>
      </c>
      <c r="J688" s="9">
        <v>0</v>
      </c>
      <c r="K688" s="9">
        <v>2.2999999999999998</v>
      </c>
      <c r="L688" s="9">
        <v>0</v>
      </c>
      <c r="M688" s="14">
        <f>SQRT(H688^2+I688^2+J688^2+K688^2+L688^2)</f>
        <v>3.2526911934581184</v>
      </c>
      <c r="O688" s="14"/>
    </row>
    <row r="689" spans="1:15" x14ac:dyDescent="0.25">
      <c r="A689" s="203"/>
      <c r="E689" s="9" t="s">
        <v>975</v>
      </c>
      <c r="G689" s="18">
        <v>75.350162499999996</v>
      </c>
      <c r="M689" s="14">
        <f>SQRT(M690^2+M691^2)</f>
        <v>3.9837168574084174</v>
      </c>
      <c r="N689" s="74">
        <f>G689*M689/100</f>
        <v>3.0017371255971357</v>
      </c>
      <c r="O689" s="14"/>
    </row>
    <row r="690" spans="1:15" x14ac:dyDescent="0.25">
      <c r="A690" s="203"/>
      <c r="E690" s="9" t="s">
        <v>974</v>
      </c>
      <c r="H690" s="9">
        <v>2.2999999999999998</v>
      </c>
      <c r="I690" s="9">
        <v>0</v>
      </c>
      <c r="J690" s="9">
        <v>0</v>
      </c>
      <c r="K690" s="9">
        <v>0</v>
      </c>
      <c r="L690" s="9">
        <v>0</v>
      </c>
      <c r="M690" s="14">
        <f>SQRT(H690^2+I690^2+J690^2+K690^2+L690^2)</f>
        <v>2.2999999999999998</v>
      </c>
      <c r="O690" s="14"/>
    </row>
    <row r="691" spans="1:15" x14ac:dyDescent="0.25">
      <c r="A691" s="203"/>
      <c r="E691" s="9" t="s">
        <v>828</v>
      </c>
      <c r="H691" s="9">
        <v>2.2999999999999998</v>
      </c>
      <c r="I691" s="9">
        <v>0</v>
      </c>
      <c r="J691" s="9">
        <v>0</v>
      </c>
      <c r="K691" s="9">
        <v>2.2999999999999998</v>
      </c>
      <c r="L691" s="9">
        <v>0</v>
      </c>
      <c r="M691" s="14">
        <f>SQRT(H691^2+I691^2+J691^2+K691^2+L691^2)</f>
        <v>3.2526911934581184</v>
      </c>
      <c r="O691" s="14"/>
    </row>
    <row r="692" spans="1:15" x14ac:dyDescent="0.25">
      <c r="A692" s="203"/>
      <c r="E692" s="9" t="s">
        <v>976</v>
      </c>
      <c r="G692" s="18">
        <v>727</v>
      </c>
      <c r="M692" s="14">
        <f>SQRT(M693^2+M694^2)</f>
        <v>3.9837168574084174</v>
      </c>
      <c r="N692" s="7">
        <f>G692*M692/100</f>
        <v>28.961621553359194</v>
      </c>
      <c r="O692" s="14"/>
    </row>
    <row r="693" spans="1:15" x14ac:dyDescent="0.25">
      <c r="A693" s="203"/>
      <c r="E693" s="9" t="s">
        <v>974</v>
      </c>
      <c r="H693" s="9">
        <v>2.2999999999999998</v>
      </c>
      <c r="I693" s="9">
        <v>0</v>
      </c>
      <c r="J693" s="9">
        <v>0</v>
      </c>
      <c r="K693" s="9">
        <v>0</v>
      </c>
      <c r="L693" s="9">
        <v>0</v>
      </c>
      <c r="M693" s="14">
        <f>SQRT(H693^2+I693^2+J693^2+K693^2+L693^2)</f>
        <v>2.2999999999999998</v>
      </c>
      <c r="O693" s="14"/>
    </row>
    <row r="694" spans="1:15" x14ac:dyDescent="0.25">
      <c r="A694" s="203"/>
      <c r="E694" s="9" t="s">
        <v>828</v>
      </c>
      <c r="H694" s="9">
        <v>2.2999999999999998</v>
      </c>
      <c r="I694" s="9">
        <v>0</v>
      </c>
      <c r="J694" s="9">
        <v>0</v>
      </c>
      <c r="K694" s="9">
        <v>2.2999999999999998</v>
      </c>
      <c r="L694" s="9">
        <v>0</v>
      </c>
      <c r="M694" s="14">
        <f>SQRT(H694^2+I694^2+J694^2+K694^2+L694^2)</f>
        <v>3.2526911934581184</v>
      </c>
      <c r="O694" s="14"/>
    </row>
    <row r="695" spans="1:15" x14ac:dyDescent="0.25">
      <c r="A695" s="203"/>
      <c r="B695" s="87" t="s">
        <v>657</v>
      </c>
      <c r="E695" s="31" t="s">
        <v>658</v>
      </c>
      <c r="F695" s="31">
        <v>1</v>
      </c>
      <c r="G695" s="32">
        <f>SUM(G696,G699,G702)</f>
        <v>644.00594857142869</v>
      </c>
      <c r="H695" s="31"/>
      <c r="I695" s="31"/>
      <c r="J695" s="31"/>
      <c r="K695" s="31"/>
      <c r="L695" s="31"/>
      <c r="M695" s="43">
        <f>N695/G695*100</f>
        <v>3.0350026772560748</v>
      </c>
      <c r="N695" s="7">
        <f>SQRT(N696^2+N699^2+N702^2)</f>
        <v>19.54559778083124</v>
      </c>
      <c r="O695" s="43">
        <v>3</v>
      </c>
    </row>
    <row r="696" spans="1:15" x14ac:dyDescent="0.25">
      <c r="A696" s="203"/>
      <c r="E696" s="9" t="s">
        <v>977</v>
      </c>
      <c r="G696" s="18">
        <v>458.24009142857147</v>
      </c>
      <c r="M696" s="14">
        <f>SQRT(M697^2+M698^2)</f>
        <v>3.9837168574084174</v>
      </c>
      <c r="N696" s="7">
        <f>G696*M696/100</f>
        <v>18.254987769643748</v>
      </c>
      <c r="O696" s="14"/>
    </row>
    <row r="697" spans="1:15" x14ac:dyDescent="0.25">
      <c r="A697" s="203"/>
      <c r="E697" s="9" t="s">
        <v>974</v>
      </c>
      <c r="H697" s="9">
        <v>2.2999999999999998</v>
      </c>
      <c r="I697" s="9">
        <v>0</v>
      </c>
      <c r="J697" s="9">
        <v>0</v>
      </c>
      <c r="K697" s="9">
        <v>0</v>
      </c>
      <c r="L697" s="9">
        <v>0</v>
      </c>
      <c r="M697" s="14">
        <f>SQRT(H697^2+I697^2+J697^2+K697^2+L697^2)</f>
        <v>2.2999999999999998</v>
      </c>
      <c r="O697" s="14"/>
    </row>
    <row r="698" spans="1:15" x14ac:dyDescent="0.25">
      <c r="A698" s="203"/>
      <c r="E698" s="9" t="s">
        <v>828</v>
      </c>
      <c r="H698" s="9">
        <v>2.2999999999999998</v>
      </c>
      <c r="I698" s="9">
        <v>0</v>
      </c>
      <c r="J698" s="9">
        <v>0</v>
      </c>
      <c r="K698" s="9">
        <v>2.2999999999999998</v>
      </c>
      <c r="L698" s="9">
        <v>0</v>
      </c>
      <c r="M698" s="14">
        <f>SQRT(H698^2+I698^2+J698^2+K698^2+L698^2)</f>
        <v>3.2526911934581184</v>
      </c>
      <c r="O698" s="14"/>
    </row>
    <row r="699" spans="1:15" x14ac:dyDescent="0.25">
      <c r="A699" s="203"/>
      <c r="E699" s="9" t="s">
        <v>978</v>
      </c>
      <c r="G699" s="18">
        <v>10.765857142857143</v>
      </c>
      <c r="M699" s="14">
        <f>SQRT(M700^2+M701^2)</f>
        <v>3.9837168574084174</v>
      </c>
      <c r="N699" s="74">
        <f>G699*M699/100</f>
        <v>0.42888126584450825</v>
      </c>
      <c r="O699" s="14"/>
    </row>
    <row r="700" spans="1:15" x14ac:dyDescent="0.25">
      <c r="A700" s="203"/>
      <c r="E700" s="9" t="s">
        <v>974</v>
      </c>
      <c r="H700" s="9">
        <v>2.2999999999999998</v>
      </c>
      <c r="I700" s="9">
        <v>0</v>
      </c>
      <c r="J700" s="9">
        <v>0</v>
      </c>
      <c r="K700" s="9">
        <v>0</v>
      </c>
      <c r="L700" s="9">
        <v>0</v>
      </c>
      <c r="M700" s="14">
        <f>SQRT(H700^2+I700^2+J700^2+K700^2+L700^2)</f>
        <v>2.2999999999999998</v>
      </c>
      <c r="O700" s="14"/>
    </row>
    <row r="701" spans="1:15" x14ac:dyDescent="0.25">
      <c r="A701" s="203"/>
      <c r="E701" s="9" t="s">
        <v>828</v>
      </c>
      <c r="H701" s="9">
        <v>2.2999999999999998</v>
      </c>
      <c r="I701" s="9">
        <v>0</v>
      </c>
      <c r="J701" s="9">
        <v>0</v>
      </c>
      <c r="K701" s="9">
        <v>2.2999999999999998</v>
      </c>
      <c r="L701" s="9">
        <v>0</v>
      </c>
      <c r="M701" s="14">
        <f>SQRT(H701^2+I701^2+J701^2+K701^2+L701^2)</f>
        <v>3.2526911934581184</v>
      </c>
      <c r="O701" s="14"/>
    </row>
    <row r="702" spans="1:15" x14ac:dyDescent="0.25">
      <c r="A702" s="203"/>
      <c r="E702" s="9" t="s">
        <v>979</v>
      </c>
      <c r="G702" s="18">
        <v>175</v>
      </c>
      <c r="M702" s="14">
        <f>SQRT(M703^2+M704^2)</f>
        <v>3.9837168574084174</v>
      </c>
      <c r="N702" s="7">
        <f>G702*M702/100</f>
        <v>6.9715045004647296</v>
      </c>
      <c r="O702" s="14"/>
    </row>
    <row r="703" spans="1:15" x14ac:dyDescent="0.25">
      <c r="A703" s="203"/>
      <c r="E703" s="9" t="s">
        <v>974</v>
      </c>
      <c r="H703" s="9">
        <v>2.2999999999999998</v>
      </c>
      <c r="I703" s="9">
        <v>0</v>
      </c>
      <c r="J703" s="9">
        <v>0</v>
      </c>
      <c r="K703" s="9">
        <v>0</v>
      </c>
      <c r="L703" s="9">
        <v>0</v>
      </c>
      <c r="M703" s="14">
        <f>SQRT(H703^2+I703^2+J703^2+K703^2+L703^2)</f>
        <v>2.2999999999999998</v>
      </c>
      <c r="O703" s="14"/>
    </row>
    <row r="704" spans="1:15" x14ac:dyDescent="0.25">
      <c r="A704" s="203"/>
      <c r="E704" s="9" t="s">
        <v>828</v>
      </c>
      <c r="H704" s="9">
        <v>2.2999999999999998</v>
      </c>
      <c r="I704" s="9">
        <v>0</v>
      </c>
      <c r="J704" s="9">
        <v>0</v>
      </c>
      <c r="K704" s="9">
        <v>2.2999999999999998</v>
      </c>
      <c r="L704" s="9">
        <v>0</v>
      </c>
      <c r="M704" s="14">
        <f>SQRT(H704^2+I704^2+J704^2+K704^2+L704^2)</f>
        <v>3.2526911934581184</v>
      </c>
      <c r="O704" s="14"/>
    </row>
    <row r="705" spans="1:15" x14ac:dyDescent="0.25">
      <c r="A705" s="203"/>
      <c r="B705" s="87" t="s">
        <v>660</v>
      </c>
      <c r="E705" s="46" t="s">
        <v>661</v>
      </c>
      <c r="F705" s="46">
        <v>1</v>
      </c>
      <c r="G705" s="47">
        <f>SUM(G706,G709,G712)</f>
        <v>528.41369500000008</v>
      </c>
      <c r="H705" s="46"/>
      <c r="I705" s="46"/>
      <c r="J705" s="46"/>
      <c r="K705" s="46"/>
      <c r="L705" s="46"/>
      <c r="M705" s="51">
        <f>N705/G705*100</f>
        <v>3.4469081814459264</v>
      </c>
      <c r="N705" s="7">
        <f>SQRT(N706^2+N709^2+N712^2)</f>
        <v>18.213934884835727</v>
      </c>
      <c r="O705" s="51">
        <v>3.4</v>
      </c>
    </row>
    <row r="706" spans="1:15" x14ac:dyDescent="0.25">
      <c r="A706" s="203"/>
      <c r="E706" s="9" t="s">
        <v>980</v>
      </c>
      <c r="G706" s="18">
        <v>451.16967000000005</v>
      </c>
      <c r="M706" s="14">
        <f>SQRT(M707^2+M708^2)</f>
        <v>3.9837168574084174</v>
      </c>
      <c r="N706" s="7">
        <f>G706*M706/100</f>
        <v>17.973322199303929</v>
      </c>
      <c r="O706" s="14"/>
    </row>
    <row r="707" spans="1:15" x14ac:dyDescent="0.25">
      <c r="A707" s="203"/>
      <c r="E707" s="9" t="s">
        <v>974</v>
      </c>
      <c r="H707" s="9">
        <v>2.2999999999999998</v>
      </c>
      <c r="I707" s="9">
        <v>0</v>
      </c>
      <c r="J707" s="9">
        <v>0</v>
      </c>
      <c r="K707" s="9">
        <v>0</v>
      </c>
      <c r="L707" s="9">
        <v>0</v>
      </c>
      <c r="M707" s="14">
        <f>SQRT(H707^2+I707^2+J707^2+K707^2+L707^2)</f>
        <v>2.2999999999999998</v>
      </c>
      <c r="O707" s="14"/>
    </row>
    <row r="708" spans="1:15" x14ac:dyDescent="0.25">
      <c r="A708" s="203"/>
      <c r="E708" s="9" t="s">
        <v>828</v>
      </c>
      <c r="H708" s="9">
        <v>2.2999999999999998</v>
      </c>
      <c r="I708" s="9">
        <v>0</v>
      </c>
      <c r="J708" s="9">
        <v>0</v>
      </c>
      <c r="K708" s="9">
        <v>2.2999999999999998</v>
      </c>
      <c r="L708" s="9">
        <v>0</v>
      </c>
      <c r="M708" s="14">
        <f>SQRT(H708^2+I708^2+J708^2+K708^2+L708^2)</f>
        <v>3.2526911934581184</v>
      </c>
      <c r="O708" s="14"/>
    </row>
    <row r="709" spans="1:15" x14ac:dyDescent="0.25">
      <c r="A709" s="203"/>
      <c r="E709" s="9" t="s">
        <v>981</v>
      </c>
      <c r="G709" s="18">
        <v>3.2440250000000002</v>
      </c>
      <c r="M709" s="14">
        <f>SQRT(M710^2+M711^2)</f>
        <v>3.9837168574084174</v>
      </c>
      <c r="N709" s="74">
        <f>G709*M709/100</f>
        <v>0.12923277078354342</v>
      </c>
      <c r="O709" s="14"/>
    </row>
    <row r="710" spans="1:15" x14ac:dyDescent="0.25">
      <c r="A710" s="203"/>
      <c r="E710" s="9" t="s">
        <v>974</v>
      </c>
      <c r="H710" s="9">
        <v>2.2999999999999998</v>
      </c>
      <c r="I710" s="9">
        <v>0</v>
      </c>
      <c r="J710" s="9">
        <v>0</v>
      </c>
      <c r="K710" s="9">
        <v>0</v>
      </c>
      <c r="L710" s="9">
        <v>0</v>
      </c>
      <c r="M710" s="14">
        <f>SQRT(H710^2+I710^2+J710^2+K710^2+L710^2)</f>
        <v>2.2999999999999998</v>
      </c>
      <c r="O710" s="14"/>
    </row>
    <row r="711" spans="1:15" x14ac:dyDescent="0.25">
      <c r="A711" s="203"/>
      <c r="E711" s="9" t="s">
        <v>828</v>
      </c>
      <c r="H711" s="9">
        <v>2.2999999999999998</v>
      </c>
      <c r="I711" s="9">
        <v>0</v>
      </c>
      <c r="J711" s="9">
        <v>0</v>
      </c>
      <c r="K711" s="9">
        <v>2.2999999999999998</v>
      </c>
      <c r="L711" s="9">
        <v>0</v>
      </c>
      <c r="M711" s="14">
        <f>SQRT(H711^2+I711^2+J711^2+K711^2+L711^2)</f>
        <v>3.2526911934581184</v>
      </c>
      <c r="O711" s="14"/>
    </row>
    <row r="712" spans="1:15" x14ac:dyDescent="0.25">
      <c r="A712" s="203"/>
      <c r="E712" s="9" t="s">
        <v>982</v>
      </c>
      <c r="G712" s="18">
        <v>74</v>
      </c>
      <c r="M712" s="14">
        <f>SQRT(M713^2+M714^2)</f>
        <v>3.9837168574084174</v>
      </c>
      <c r="N712" s="7">
        <f>G712*M712/100</f>
        <v>2.9479504744822287</v>
      </c>
      <c r="O712" s="14"/>
    </row>
    <row r="713" spans="1:15" x14ac:dyDescent="0.25">
      <c r="A713" s="203"/>
      <c r="E713" s="9" t="s">
        <v>974</v>
      </c>
      <c r="H713" s="9">
        <v>2.2999999999999998</v>
      </c>
      <c r="I713" s="9">
        <v>0</v>
      </c>
      <c r="J713" s="9">
        <v>0</v>
      </c>
      <c r="K713" s="9">
        <v>0</v>
      </c>
      <c r="L713" s="9">
        <v>0</v>
      </c>
      <c r="M713" s="14">
        <f>SQRT(H713^2+I713^2+J713^2+K713^2+L713^2)</f>
        <v>2.2999999999999998</v>
      </c>
      <c r="O713" s="14"/>
    </row>
    <row r="714" spans="1:15" x14ac:dyDescent="0.25">
      <c r="A714" s="203"/>
      <c r="E714" s="9" t="s">
        <v>828</v>
      </c>
      <c r="H714" s="9">
        <v>2.2999999999999998</v>
      </c>
      <c r="I714" s="9">
        <v>0</v>
      </c>
      <c r="J714" s="9">
        <v>0</v>
      </c>
      <c r="K714" s="9">
        <v>2.2999999999999998</v>
      </c>
      <c r="L714" s="9">
        <v>0</v>
      </c>
      <c r="M714" s="14">
        <f>SQRT(H714^2+I714^2+J714^2+K714^2+L714^2)</f>
        <v>3.2526911934581184</v>
      </c>
      <c r="O714" s="14"/>
    </row>
    <row r="715" spans="1:15" x14ac:dyDescent="0.25">
      <c r="A715" s="203"/>
      <c r="B715" s="87" t="s">
        <v>663</v>
      </c>
      <c r="E715" s="28" t="s">
        <v>664</v>
      </c>
      <c r="F715" s="28">
        <v>0.1</v>
      </c>
      <c r="G715" s="29">
        <f>SUM(G716,G719,G722)</f>
        <v>72.17165</v>
      </c>
      <c r="H715" s="28"/>
      <c r="I715" s="28"/>
      <c r="J715" s="28"/>
      <c r="K715" s="28"/>
      <c r="L715" s="28"/>
      <c r="M715" s="55">
        <f>N715/G715*100</f>
        <v>2.8700715504796026</v>
      </c>
      <c r="N715" s="7">
        <f>SQRT(N716^2+N719^2+N722^2)</f>
        <v>2.0713779941617121</v>
      </c>
      <c r="O715" s="55">
        <v>2.9</v>
      </c>
    </row>
    <row r="716" spans="1:15" x14ac:dyDescent="0.25">
      <c r="A716" s="203"/>
      <c r="E716" s="9" t="s">
        <v>983</v>
      </c>
      <c r="G716" s="18">
        <v>45.013950000000001</v>
      </c>
      <c r="M716" s="14">
        <f>SQRT(M717^2+M718^2)</f>
        <v>3.9837168574084174</v>
      </c>
      <c r="N716" s="7">
        <f>G716*M716/100</f>
        <v>1.7932283143353964</v>
      </c>
      <c r="O716" s="14"/>
    </row>
    <row r="717" spans="1:15" x14ac:dyDescent="0.25">
      <c r="A717" s="203"/>
      <c r="E717" s="9" t="s">
        <v>974</v>
      </c>
      <c r="H717" s="9">
        <v>2.2999999999999998</v>
      </c>
      <c r="I717" s="9">
        <v>0</v>
      </c>
      <c r="J717" s="9">
        <v>0</v>
      </c>
      <c r="K717" s="9">
        <v>0</v>
      </c>
      <c r="L717" s="9">
        <v>0</v>
      </c>
      <c r="M717" s="14">
        <f>SQRT(H717^2+I717^2+J717^2+K717^2+L717^2)</f>
        <v>2.2999999999999998</v>
      </c>
      <c r="O717" s="14"/>
    </row>
    <row r="718" spans="1:15" x14ac:dyDescent="0.25">
      <c r="A718" s="203"/>
      <c r="E718" s="9" t="s">
        <v>828</v>
      </c>
      <c r="H718" s="9">
        <v>2.2999999999999998</v>
      </c>
      <c r="I718" s="9">
        <v>0</v>
      </c>
      <c r="J718" s="9">
        <v>0</v>
      </c>
      <c r="K718" s="9">
        <v>2.2999999999999998</v>
      </c>
      <c r="L718" s="9">
        <v>0</v>
      </c>
      <c r="M718" s="14">
        <f>SQRT(H718^2+I718^2+J718^2+K718^2+L718^2)</f>
        <v>3.2526911934581184</v>
      </c>
      <c r="O718" s="14"/>
    </row>
    <row r="719" spans="1:15" x14ac:dyDescent="0.25">
      <c r="A719" s="203"/>
      <c r="E719" s="9" t="s">
        <v>984</v>
      </c>
      <c r="G719" s="18">
        <v>1.1577000000000002</v>
      </c>
      <c r="M719" s="14">
        <f>SQRT(M720^2+M721^2)</f>
        <v>3.9837168574084174</v>
      </c>
      <c r="N719" s="74">
        <f>G719*M719/100</f>
        <v>4.6119490058217257E-2</v>
      </c>
      <c r="O719" s="14"/>
    </row>
    <row r="720" spans="1:15" x14ac:dyDescent="0.25">
      <c r="A720" s="203"/>
      <c r="E720" s="9" t="s">
        <v>974</v>
      </c>
      <c r="H720" s="9">
        <v>2.2999999999999998</v>
      </c>
      <c r="I720" s="9">
        <v>0</v>
      </c>
      <c r="J720" s="9">
        <v>0</v>
      </c>
      <c r="K720" s="9">
        <v>0</v>
      </c>
      <c r="L720" s="9">
        <v>0</v>
      </c>
      <c r="M720" s="14">
        <f>SQRT(H720^2+I720^2+J720^2+K720^2+L720^2)</f>
        <v>2.2999999999999998</v>
      </c>
      <c r="O720" s="14"/>
    </row>
    <row r="721" spans="1:15" x14ac:dyDescent="0.25">
      <c r="A721" s="203"/>
      <c r="E721" s="9" t="s">
        <v>828</v>
      </c>
      <c r="H721" s="9">
        <v>2.2999999999999998</v>
      </c>
      <c r="I721" s="9">
        <v>0</v>
      </c>
      <c r="J721" s="9">
        <v>0</v>
      </c>
      <c r="K721" s="9">
        <v>2.2999999999999998</v>
      </c>
      <c r="L721" s="9">
        <v>0</v>
      </c>
      <c r="M721" s="14">
        <f>SQRT(H721^2+I721^2+J721^2+K721^2+L721^2)</f>
        <v>3.2526911934581184</v>
      </c>
      <c r="O721" s="14"/>
    </row>
    <row r="722" spans="1:15" x14ac:dyDescent="0.25">
      <c r="A722" s="203"/>
      <c r="E722" s="9" t="s">
        <v>985</v>
      </c>
      <c r="G722" s="18">
        <v>26</v>
      </c>
      <c r="M722" s="14">
        <f>SQRT(M723^2+M724^2)</f>
        <v>3.9837168574084174</v>
      </c>
      <c r="N722" s="7">
        <f>G722*M722/100</f>
        <v>1.0357663829261885</v>
      </c>
      <c r="O722" s="14"/>
    </row>
    <row r="723" spans="1:15" x14ac:dyDescent="0.25">
      <c r="A723" s="203"/>
      <c r="E723" s="9" t="s">
        <v>974</v>
      </c>
      <c r="H723" s="9">
        <v>2.2999999999999998</v>
      </c>
      <c r="I723" s="9">
        <v>0</v>
      </c>
      <c r="J723" s="9">
        <v>0</v>
      </c>
      <c r="K723" s="9">
        <v>0</v>
      </c>
      <c r="L723" s="9">
        <v>0</v>
      </c>
      <c r="M723" s="14">
        <f>SQRT(H723^2+I723^2+J723^2+K723^2+L723^2)</f>
        <v>2.2999999999999998</v>
      </c>
      <c r="O723" s="14"/>
    </row>
    <row r="724" spans="1:15" x14ac:dyDescent="0.25">
      <c r="A724" s="203"/>
      <c r="E724" s="9" t="s">
        <v>828</v>
      </c>
      <c r="H724" s="9">
        <v>2.2999999999999998</v>
      </c>
      <c r="I724" s="9">
        <v>0</v>
      </c>
      <c r="J724" s="9">
        <v>0</v>
      </c>
      <c r="K724" s="9">
        <v>2.2999999999999998</v>
      </c>
      <c r="L724" s="9">
        <v>0</v>
      </c>
      <c r="M724" s="14">
        <f>SQRT(H724^2+I724^2+J724^2+K724^2+L724^2)</f>
        <v>3.2526911934581184</v>
      </c>
      <c r="O724" s="14"/>
    </row>
  </sheetData>
  <sheetProtection algorithmName="SHA-512" hashValue="SyuXM+ZHILvxcB0JNuHamHO7cSoiQ9zHq9wiOHm8Sz4jqs7RRd51DtQUmM2cF5bXqGoLOr35Js0eWuNW/u433Q==" saltValue="UlzwPEK6+iYGWmezjRrqeQ==" spinCount="100000" sheet="1" objects="1" scenarios="1"/>
  <mergeCells count="10">
    <mergeCell ref="A4:A8"/>
    <mergeCell ref="H1:L1"/>
    <mergeCell ref="A9:A12"/>
    <mergeCell ref="A13:A64"/>
    <mergeCell ref="A449:A564"/>
    <mergeCell ref="A565:A644"/>
    <mergeCell ref="A645:A724"/>
    <mergeCell ref="A361:A448"/>
    <mergeCell ref="A65:A124"/>
    <mergeCell ref="A125:A36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6F22-41B0-47AF-B92C-60CE95DBDA06}">
  <dimension ref="A1:K56"/>
  <sheetViews>
    <sheetView zoomScaleNormal="100" workbookViewId="0">
      <selection sqref="A1:D1"/>
    </sheetView>
  </sheetViews>
  <sheetFormatPr defaultRowHeight="15" x14ac:dyDescent="0.25"/>
  <cols>
    <col min="1" max="1" width="18.28515625" style="157" customWidth="1"/>
    <col min="2" max="2" width="19.28515625" style="157" customWidth="1"/>
    <col min="3" max="3" width="20.85546875" style="157" customWidth="1"/>
    <col min="4" max="4" width="19.28515625" style="157" customWidth="1"/>
    <col min="5" max="5" width="33.7109375" style="157" customWidth="1"/>
    <col min="6" max="6" width="61" customWidth="1"/>
    <col min="7" max="7" width="68" customWidth="1"/>
    <col min="8" max="8" width="24" customWidth="1"/>
    <col min="9" max="9" width="12" customWidth="1"/>
  </cols>
  <sheetData>
    <row r="1" spans="1:10" x14ac:dyDescent="0.25">
      <c r="A1" s="211" t="s">
        <v>1152</v>
      </c>
      <c r="B1" s="211"/>
      <c r="C1" s="211"/>
      <c r="D1" s="211"/>
      <c r="E1" s="193"/>
      <c r="F1" s="194"/>
      <c r="G1" s="194"/>
    </row>
    <row r="2" spans="1:10" x14ac:dyDescent="0.25">
      <c r="A2" s="193" t="s">
        <v>1153</v>
      </c>
      <c r="B2" s="193" t="s">
        <v>1154</v>
      </c>
      <c r="C2" s="193" t="s">
        <v>1388</v>
      </c>
      <c r="D2" s="193" t="s">
        <v>1389</v>
      </c>
      <c r="E2" s="193" t="s">
        <v>1155</v>
      </c>
      <c r="F2" s="193" t="s">
        <v>1148</v>
      </c>
      <c r="G2" s="193" t="s">
        <v>1149</v>
      </c>
    </row>
    <row r="3" spans="1:10" x14ac:dyDescent="0.25">
      <c r="A3" s="159">
        <v>0.2</v>
      </c>
      <c r="B3" s="159">
        <v>0.05</v>
      </c>
      <c r="C3" s="159">
        <v>0.05</v>
      </c>
      <c r="D3" s="159">
        <v>0.01</v>
      </c>
      <c r="F3" s="160" t="s">
        <v>1156</v>
      </c>
      <c r="G3" t="s">
        <v>1157</v>
      </c>
      <c r="H3" t="s">
        <v>1158</v>
      </c>
    </row>
    <row r="4" spans="1:10" x14ac:dyDescent="0.25">
      <c r="A4" s="161">
        <f>AVERAGE(29%,32%)</f>
        <v>0.30499999999999999</v>
      </c>
      <c r="B4" s="161">
        <f>AVERAGE(0.8%,1.2%)</f>
        <v>0.01</v>
      </c>
      <c r="E4" s="157" t="s">
        <v>1159</v>
      </c>
      <c r="F4" s="162" t="s">
        <v>1160</v>
      </c>
      <c r="G4" s="162" t="s">
        <v>1161</v>
      </c>
    </row>
    <row r="5" spans="1:10" x14ac:dyDescent="0.25">
      <c r="A5" s="163">
        <v>0.23899999999999999</v>
      </c>
      <c r="B5" s="163">
        <v>5.7000000000000002E-2</v>
      </c>
      <c r="C5" s="163">
        <v>4.0000000000000001E-3</v>
      </c>
      <c r="D5" s="163"/>
      <c r="E5" s="163"/>
      <c r="F5" s="162" t="s">
        <v>1162</v>
      </c>
      <c r="G5" t="s">
        <v>1163</v>
      </c>
      <c r="H5" s="162" t="s">
        <v>1164</v>
      </c>
      <c r="I5" t="s">
        <v>1165</v>
      </c>
    </row>
    <row r="6" spans="1:10" x14ac:dyDescent="0.25">
      <c r="A6" s="159">
        <v>0.18</v>
      </c>
      <c r="B6" s="164">
        <v>6.1499999999999999E-2</v>
      </c>
      <c r="C6" s="163">
        <v>4.5999999999999999E-2</v>
      </c>
      <c r="D6" s="163"/>
      <c r="E6" s="163"/>
      <c r="F6" s="162" t="s">
        <v>1166</v>
      </c>
      <c r="G6" t="s">
        <v>1167</v>
      </c>
    </row>
    <row r="7" spans="1:10" x14ac:dyDescent="0.25">
      <c r="A7" s="159">
        <f>AVERAGE(18%,24%)</f>
        <v>0.21</v>
      </c>
      <c r="E7" s="157" t="s">
        <v>1168</v>
      </c>
      <c r="F7" s="162" t="s">
        <v>1169</v>
      </c>
      <c r="G7" t="s">
        <v>1170</v>
      </c>
      <c r="H7" t="s">
        <v>1171</v>
      </c>
    </row>
    <row r="8" spans="1:10" x14ac:dyDescent="0.25">
      <c r="A8" s="164">
        <v>0.25950000000000001</v>
      </c>
      <c r="B8" s="164">
        <v>4.2099999999999999E-2</v>
      </c>
      <c r="C8" s="164">
        <v>3.3999999999999998E-3</v>
      </c>
      <c r="D8" s="164"/>
      <c r="E8" s="164"/>
      <c r="F8" s="162" t="s">
        <v>1172</v>
      </c>
      <c r="G8" t="s">
        <v>1173</v>
      </c>
    </row>
    <row r="9" spans="1:10" x14ac:dyDescent="0.25">
      <c r="B9" s="164">
        <v>5.0500000000000003E-2</v>
      </c>
      <c r="F9" s="162" t="s">
        <v>1174</v>
      </c>
      <c r="G9" t="s">
        <v>1175</v>
      </c>
    </row>
    <row r="10" spans="1:10" x14ac:dyDescent="0.25">
      <c r="A10" s="159">
        <v>0.18</v>
      </c>
      <c r="B10" s="163">
        <v>5.2999999999999999E-2</v>
      </c>
      <c r="C10" s="164">
        <v>1.8200000000000001E-2</v>
      </c>
      <c r="D10" s="164"/>
      <c r="E10" s="164"/>
      <c r="F10" s="162" t="s">
        <v>1176</v>
      </c>
      <c r="G10" t="s">
        <v>1177</v>
      </c>
      <c r="H10" t="s">
        <v>1178</v>
      </c>
    </row>
    <row r="11" spans="1:10" x14ac:dyDescent="0.25">
      <c r="A11" s="159">
        <v>0.24</v>
      </c>
      <c r="B11" s="163">
        <v>5.3999999999999999E-2</v>
      </c>
      <c r="D11" s="164">
        <v>8.6999999999999994E-3</v>
      </c>
      <c r="E11" s="164"/>
      <c r="F11" s="162" t="s">
        <v>1176</v>
      </c>
      <c r="G11" t="s">
        <v>1177</v>
      </c>
      <c r="H11" t="s">
        <v>1179</v>
      </c>
      <c r="I11" t="s">
        <v>1180</v>
      </c>
    </row>
    <row r="12" spans="1:10" x14ac:dyDescent="0.25">
      <c r="A12" s="165">
        <f>AVERAGE(22.5%,30%)</f>
        <v>0.26250000000000001</v>
      </c>
      <c r="B12" s="163">
        <v>1.2E-2</v>
      </c>
      <c r="C12" s="163">
        <v>7.4999999999999997E-2</v>
      </c>
      <c r="D12" s="163"/>
      <c r="E12" s="157" t="s">
        <v>1181</v>
      </c>
      <c r="F12" s="162" t="s">
        <v>1176</v>
      </c>
      <c r="G12" t="s">
        <v>1177</v>
      </c>
      <c r="H12" t="s">
        <v>1182</v>
      </c>
      <c r="I12" t="s">
        <v>1180</v>
      </c>
    </row>
    <row r="13" spans="1:10" x14ac:dyDescent="0.25">
      <c r="A13" s="164">
        <v>0.2097</v>
      </c>
      <c r="B13" s="164">
        <v>1.6500000000000001E-2</v>
      </c>
      <c r="C13" s="164">
        <v>7.17E-2</v>
      </c>
      <c r="D13" s="164">
        <v>2.0999999999999999E-3</v>
      </c>
      <c r="E13" s="164"/>
      <c r="F13" s="162" t="s">
        <v>1176</v>
      </c>
      <c r="G13" t="s">
        <v>1177</v>
      </c>
      <c r="H13" t="s">
        <v>1183</v>
      </c>
      <c r="I13" t="s">
        <v>1180</v>
      </c>
    </row>
    <row r="14" spans="1:10" x14ac:dyDescent="0.25">
      <c r="B14" s="159">
        <v>0.03</v>
      </c>
      <c r="C14" s="166"/>
      <c r="D14" s="159"/>
      <c r="E14" s="159"/>
      <c r="F14" s="162" t="s">
        <v>1176</v>
      </c>
      <c r="G14" t="s">
        <v>1177</v>
      </c>
      <c r="H14" t="s">
        <v>1184</v>
      </c>
      <c r="I14" t="s">
        <v>1180</v>
      </c>
    </row>
    <row r="15" spans="1:10" x14ac:dyDescent="0.25">
      <c r="A15" s="159">
        <v>0.2</v>
      </c>
      <c r="B15" s="159">
        <v>0.05</v>
      </c>
      <c r="C15" s="159">
        <v>0.05</v>
      </c>
      <c r="D15" s="159">
        <v>0.01</v>
      </c>
      <c r="E15" s="159"/>
      <c r="F15" s="162" t="s">
        <v>1176</v>
      </c>
      <c r="G15" t="s">
        <v>1177</v>
      </c>
      <c r="H15" t="s">
        <v>1185</v>
      </c>
      <c r="I15" t="s">
        <v>1180</v>
      </c>
      <c r="J15" s="162" t="s">
        <v>1186</v>
      </c>
    </row>
    <row r="16" spans="1:10" x14ac:dyDescent="0.25">
      <c r="A16" s="164">
        <v>0.2177</v>
      </c>
      <c r="B16" s="164">
        <v>9.8100000000000007E-2</v>
      </c>
      <c r="F16" s="162" t="s">
        <v>1176</v>
      </c>
      <c r="G16" t="s">
        <v>1177</v>
      </c>
      <c r="H16" t="s">
        <v>1187</v>
      </c>
      <c r="I16" t="s">
        <v>1180</v>
      </c>
    </row>
    <row r="17" spans="1:9" x14ac:dyDescent="0.25">
      <c r="A17" s="159">
        <v>0.28999999999999998</v>
      </c>
      <c r="B17" s="159">
        <v>0.06</v>
      </c>
      <c r="F17" s="162" t="s">
        <v>1188</v>
      </c>
      <c r="G17" t="s">
        <v>1189</v>
      </c>
      <c r="I17" t="s">
        <v>1190</v>
      </c>
    </row>
    <row r="18" spans="1:9" x14ac:dyDescent="0.25">
      <c r="A18" s="159">
        <v>0.2</v>
      </c>
      <c r="B18" s="159">
        <v>0.1</v>
      </c>
      <c r="F18" s="162" t="s">
        <v>1191</v>
      </c>
      <c r="G18" t="s">
        <v>1192</v>
      </c>
    </row>
    <row r="19" spans="1:9" x14ac:dyDescent="0.25">
      <c r="A19" s="164">
        <v>0.1976</v>
      </c>
      <c r="B19" s="164">
        <v>1.0500000000000001E-2</v>
      </c>
      <c r="C19" s="164">
        <v>6.0299999999999999E-2</v>
      </c>
      <c r="D19" s="164">
        <v>2.2800000000000001E-2</v>
      </c>
      <c r="E19" s="164"/>
      <c r="F19" t="s">
        <v>1193</v>
      </c>
      <c r="G19" t="s">
        <v>1194</v>
      </c>
    </row>
    <row r="20" spans="1:9" x14ac:dyDescent="0.25">
      <c r="A20" s="164">
        <v>0.21390000000000001</v>
      </c>
      <c r="B20" s="164">
        <v>6.8900000000000003E-2</v>
      </c>
      <c r="C20" s="164">
        <v>4.1099999999999998E-2</v>
      </c>
      <c r="D20" s="164">
        <v>2.0000000000000001E-4</v>
      </c>
      <c r="E20" s="164"/>
      <c r="F20" t="s">
        <v>1193</v>
      </c>
      <c r="G20" t="s">
        <v>1194</v>
      </c>
    </row>
    <row r="21" spans="1:9" x14ac:dyDescent="0.25">
      <c r="A21" s="164">
        <v>0.25319999999999998</v>
      </c>
      <c r="B21" s="164">
        <v>4.4999999999999997E-3</v>
      </c>
      <c r="C21" s="164">
        <v>3.1E-2</v>
      </c>
      <c r="F21" s="162" t="s">
        <v>1195</v>
      </c>
      <c r="G21" t="s">
        <v>1196</v>
      </c>
      <c r="I21" t="s">
        <v>1197</v>
      </c>
    </row>
    <row r="22" spans="1:9" x14ac:dyDescent="0.25">
      <c r="A22" s="159">
        <v>0.23</v>
      </c>
      <c r="B22" s="164">
        <v>1E-4</v>
      </c>
      <c r="C22" s="164">
        <v>6.25E-2</v>
      </c>
      <c r="F22" s="162" t="s">
        <v>1198</v>
      </c>
      <c r="G22" t="s">
        <v>1199</v>
      </c>
      <c r="I22" t="s">
        <v>1120</v>
      </c>
    </row>
    <row r="23" spans="1:9" x14ac:dyDescent="0.25">
      <c r="A23" s="164">
        <v>0.22209999999999999</v>
      </c>
      <c r="B23" s="164">
        <v>8.1900000000000001E-2</v>
      </c>
      <c r="C23" s="164">
        <v>7.6E-3</v>
      </c>
      <c r="F23" s="162" t="s">
        <v>1200</v>
      </c>
      <c r="G23" t="s">
        <v>1201</v>
      </c>
    </row>
    <row r="24" spans="1:9" x14ac:dyDescent="0.25">
      <c r="A24" s="163">
        <v>0.28699999999999998</v>
      </c>
      <c r="B24" s="164">
        <v>1.4200000000000001E-2</v>
      </c>
      <c r="C24" s="164">
        <v>2.0500000000000001E-2</v>
      </c>
      <c r="F24" s="162" t="s">
        <v>1202</v>
      </c>
      <c r="G24" t="s">
        <v>1203</v>
      </c>
    </row>
    <row r="25" spans="1:9" x14ac:dyDescent="0.25">
      <c r="A25" s="163">
        <v>0.26400000000000001</v>
      </c>
      <c r="B25" s="196">
        <v>8.1799999999999998E-3</v>
      </c>
      <c r="C25" s="163">
        <v>0.113</v>
      </c>
      <c r="F25" s="162" t="s">
        <v>1202</v>
      </c>
      <c r="G25" t="s">
        <v>1203</v>
      </c>
    </row>
    <row r="26" spans="1:9" x14ac:dyDescent="0.25">
      <c r="A26" s="163">
        <v>0.249</v>
      </c>
      <c r="B26" s="164">
        <v>1.3299999999999999E-2</v>
      </c>
      <c r="C26" s="163">
        <v>0.128</v>
      </c>
      <c r="F26" s="162" t="s">
        <v>1202</v>
      </c>
      <c r="G26" t="s">
        <v>1203</v>
      </c>
    </row>
    <row r="27" spans="1:9" x14ac:dyDescent="0.25">
      <c r="A27" s="163">
        <v>0.26200000000000001</v>
      </c>
      <c r="B27" s="164">
        <v>8.0000000000000004E-4</v>
      </c>
      <c r="C27" s="163">
        <v>0.113</v>
      </c>
      <c r="F27" s="162" t="s">
        <v>1202</v>
      </c>
      <c r="G27" t="s">
        <v>1203</v>
      </c>
    </row>
    <row r="28" spans="1:9" x14ac:dyDescent="0.25">
      <c r="A28" s="163">
        <v>0.183</v>
      </c>
      <c r="B28" s="163">
        <v>6.6000000000000003E-2</v>
      </c>
      <c r="C28" s="163">
        <v>5.8000000000000003E-2</v>
      </c>
      <c r="D28" s="167"/>
      <c r="E28" s="167"/>
      <c r="F28" s="162" t="s">
        <v>1204</v>
      </c>
      <c r="G28" s="162" t="s">
        <v>1205</v>
      </c>
    </row>
    <row r="29" spans="1:9" x14ac:dyDescent="0.25">
      <c r="A29" s="159">
        <v>0.2</v>
      </c>
      <c r="B29" s="159">
        <v>0.1</v>
      </c>
      <c r="C29" s="163"/>
      <c r="D29" s="167"/>
      <c r="E29" s="167"/>
      <c r="F29" s="162" t="s">
        <v>1206</v>
      </c>
      <c r="G29" s="168" t="s">
        <v>1207</v>
      </c>
      <c r="H29" t="s">
        <v>1208</v>
      </c>
    </row>
    <row r="30" spans="1:9" x14ac:dyDescent="0.25">
      <c r="A30" s="163">
        <v>0.27100000000000002</v>
      </c>
      <c r="B30" s="163">
        <v>5.0000000000000001E-3</v>
      </c>
      <c r="C30" s="163">
        <v>4.2999999999999997E-2</v>
      </c>
      <c r="D30" s="167"/>
      <c r="E30" s="167"/>
      <c r="F30" s="162" t="s">
        <v>1209</v>
      </c>
      <c r="G30" s="168" t="s">
        <v>1210</v>
      </c>
    </row>
    <row r="31" spans="1:9" x14ac:dyDescent="0.25">
      <c r="A31" s="159">
        <v>0.2</v>
      </c>
      <c r="B31" s="163">
        <v>0.11700000000000001</v>
      </c>
      <c r="C31" s="163">
        <v>1.7999999999999999E-2</v>
      </c>
      <c r="D31" s="167"/>
      <c r="E31" s="167"/>
      <c r="F31" s="162" t="s">
        <v>1209</v>
      </c>
      <c r="G31" s="168" t="s">
        <v>1210</v>
      </c>
    </row>
    <row r="32" spans="1:9" x14ac:dyDescent="0.25">
      <c r="A32" s="164">
        <v>0.25950000000000001</v>
      </c>
      <c r="B32" s="164">
        <v>4.2099999999999999E-2</v>
      </c>
      <c r="C32" s="164">
        <v>3.3999999999999998E-3</v>
      </c>
      <c r="D32" s="167"/>
      <c r="E32" s="167"/>
      <c r="F32" s="162" t="s">
        <v>1211</v>
      </c>
      <c r="G32" s="168" t="s">
        <v>1212</v>
      </c>
      <c r="I32" t="s">
        <v>1120</v>
      </c>
    </row>
    <row r="33" spans="1:11" x14ac:dyDescent="0.25">
      <c r="A33" s="159">
        <f>AVERAGE(22%,32%)</f>
        <v>0.27</v>
      </c>
      <c r="B33" s="159">
        <v>0.1</v>
      </c>
      <c r="C33" s="164"/>
      <c r="D33" s="167"/>
      <c r="E33" s="169" t="s">
        <v>1213</v>
      </c>
      <c r="F33" s="162" t="s">
        <v>1134</v>
      </c>
      <c r="G33" s="168" t="s">
        <v>1214</v>
      </c>
      <c r="H33" s="162" t="s">
        <v>1215</v>
      </c>
    </row>
    <row r="34" spans="1:11" x14ac:dyDescent="0.25">
      <c r="A34" s="159">
        <v>0.26</v>
      </c>
      <c r="B34" s="159">
        <v>0.04</v>
      </c>
      <c r="C34" s="164"/>
      <c r="D34" s="167"/>
      <c r="E34" s="167"/>
      <c r="F34" s="162" t="s">
        <v>1134</v>
      </c>
      <c r="G34" s="168" t="s">
        <v>1214</v>
      </c>
      <c r="H34" t="s">
        <v>1216</v>
      </c>
    </row>
    <row r="35" spans="1:11" x14ac:dyDescent="0.25">
      <c r="A35" s="159">
        <v>0.18</v>
      </c>
      <c r="B35" s="159">
        <v>0.09</v>
      </c>
      <c r="C35" s="159">
        <v>0.05</v>
      </c>
      <c r="D35" s="167"/>
      <c r="E35" s="167"/>
      <c r="F35" s="162" t="s">
        <v>1217</v>
      </c>
      <c r="G35" s="168" t="s">
        <v>1218</v>
      </c>
      <c r="H35" t="s">
        <v>1219</v>
      </c>
    </row>
    <row r="36" spans="1:11" x14ac:dyDescent="0.25">
      <c r="A36" s="164">
        <v>0.22650000000000001</v>
      </c>
      <c r="B36" s="163">
        <v>7.4999999999999997E-2</v>
      </c>
      <c r="C36" s="164">
        <v>7.5499999999999998E-2</v>
      </c>
      <c r="D36" s="167"/>
      <c r="E36" s="167"/>
      <c r="F36" s="162" t="s">
        <v>1217</v>
      </c>
      <c r="G36" s="168" t="s">
        <v>1218</v>
      </c>
      <c r="H36" t="s">
        <v>1220</v>
      </c>
    </row>
    <row r="37" spans="1:11" x14ac:dyDescent="0.25">
      <c r="A37" s="164">
        <v>0.29399999999999998</v>
      </c>
      <c r="B37" s="164">
        <v>3.5499999999999997E-2</v>
      </c>
      <c r="C37" s="164"/>
      <c r="D37" s="167"/>
      <c r="E37" s="167"/>
      <c r="F37" s="162" t="s">
        <v>1221</v>
      </c>
      <c r="G37" s="168" t="s">
        <v>1222</v>
      </c>
      <c r="I37" t="s">
        <v>1223</v>
      </c>
    </row>
    <row r="38" spans="1:11" x14ac:dyDescent="0.25">
      <c r="A38" s="164">
        <v>0.3</v>
      </c>
      <c r="B38" s="164">
        <v>0.04</v>
      </c>
      <c r="C38" s="164"/>
      <c r="D38" s="167"/>
      <c r="E38" s="167"/>
      <c r="F38" s="162" t="s">
        <v>1221</v>
      </c>
      <c r="G38" s="168" t="s">
        <v>1222</v>
      </c>
      <c r="I38" t="s">
        <v>1224</v>
      </c>
    </row>
    <row r="39" spans="1:11" x14ac:dyDescent="0.25">
      <c r="A39" s="164">
        <v>0.31</v>
      </c>
      <c r="B39" s="164">
        <f>AVERAGE(4.5%,6%)</f>
        <v>5.2499999999999998E-2</v>
      </c>
      <c r="C39" s="164"/>
      <c r="D39" s="167"/>
      <c r="E39" s="169" t="s">
        <v>1225</v>
      </c>
      <c r="F39" s="162" t="s">
        <v>1226</v>
      </c>
      <c r="G39" s="168" t="s">
        <v>1227</v>
      </c>
      <c r="H39" t="s">
        <v>1228</v>
      </c>
      <c r="I39" t="s">
        <v>1229</v>
      </c>
      <c r="J39" s="162" t="s">
        <v>1230</v>
      </c>
    </row>
    <row r="40" spans="1:11" x14ac:dyDescent="0.25">
      <c r="A40" s="164">
        <v>0.26</v>
      </c>
      <c r="B40" s="164">
        <v>0.04</v>
      </c>
      <c r="C40" s="164"/>
      <c r="D40" s="167"/>
      <c r="E40" s="167"/>
      <c r="F40" s="158" t="s">
        <v>1231</v>
      </c>
      <c r="G40" s="168" t="s">
        <v>1270</v>
      </c>
      <c r="I40" t="s">
        <v>1232</v>
      </c>
    </row>
    <row r="41" spans="1:11" x14ac:dyDescent="0.25">
      <c r="A41" s="164">
        <v>0.31</v>
      </c>
      <c r="B41" s="164">
        <v>4.4999999999999998E-2</v>
      </c>
      <c r="C41" s="164"/>
      <c r="D41" s="167"/>
      <c r="E41" s="167"/>
      <c r="F41" s="162" t="s">
        <v>1233</v>
      </c>
      <c r="G41" s="168" t="s">
        <v>1234</v>
      </c>
      <c r="I41" t="s">
        <v>1235</v>
      </c>
    </row>
    <row r="42" spans="1:11" x14ac:dyDescent="0.25">
      <c r="A42" s="164">
        <f>AVERAGE(22.5%,29.7%)</f>
        <v>0.26100000000000001</v>
      </c>
      <c r="B42" s="164">
        <v>1.2E-2</v>
      </c>
      <c r="C42" s="164">
        <v>7.4999999999999997E-2</v>
      </c>
      <c r="D42" s="167"/>
      <c r="E42" s="169" t="s">
        <v>1236</v>
      </c>
      <c r="F42" s="162" t="s">
        <v>1237</v>
      </c>
      <c r="G42" s="168" t="s">
        <v>1238</v>
      </c>
      <c r="H42" t="s">
        <v>1239</v>
      </c>
      <c r="I42" t="s">
        <v>1240</v>
      </c>
      <c r="K42" t="s">
        <v>1241</v>
      </c>
    </row>
    <row r="43" spans="1:11" x14ac:dyDescent="0.25">
      <c r="A43" s="164">
        <v>0.34399999999999997</v>
      </c>
      <c r="B43" s="164" t="s">
        <v>1242</v>
      </c>
      <c r="C43" s="164"/>
      <c r="D43" s="169">
        <v>2E-3</v>
      </c>
      <c r="E43" s="169"/>
      <c r="F43" s="162" t="s">
        <v>1237</v>
      </c>
      <c r="G43" s="168" t="s">
        <v>1238</v>
      </c>
      <c r="H43" t="s">
        <v>1243</v>
      </c>
      <c r="I43" t="s">
        <v>1240</v>
      </c>
      <c r="K43" t="s">
        <v>1244</v>
      </c>
    </row>
    <row r="44" spans="1:11" x14ac:dyDescent="0.25">
      <c r="A44" s="164" t="s">
        <v>1245</v>
      </c>
      <c r="B44" s="164" t="s">
        <v>1246</v>
      </c>
      <c r="C44" s="164"/>
      <c r="D44" s="167"/>
      <c r="E44" s="167"/>
      <c r="F44" s="162" t="s">
        <v>1237</v>
      </c>
      <c r="G44" s="168" t="s">
        <v>1238</v>
      </c>
      <c r="H44" t="s">
        <v>1247</v>
      </c>
      <c r="I44" t="s">
        <v>1240</v>
      </c>
      <c r="K44" t="s">
        <v>1248</v>
      </c>
    </row>
    <row r="45" spans="1:11" x14ac:dyDescent="0.25">
      <c r="A45" s="164" t="s">
        <v>1249</v>
      </c>
      <c r="B45" s="164">
        <v>4.2999999999999997E-2</v>
      </c>
      <c r="C45" s="164"/>
      <c r="D45" s="167"/>
      <c r="E45" s="167"/>
      <c r="F45" s="162" t="s">
        <v>1237</v>
      </c>
      <c r="G45" s="168" t="s">
        <v>1238</v>
      </c>
      <c r="H45" t="s">
        <v>1250</v>
      </c>
      <c r="I45" t="s">
        <v>1240</v>
      </c>
      <c r="K45" t="s">
        <v>1251</v>
      </c>
    </row>
    <row r="46" spans="1:11" x14ac:dyDescent="0.25">
      <c r="A46" s="164">
        <v>0.29799999999999999</v>
      </c>
      <c r="B46" s="164"/>
      <c r="C46" s="164"/>
      <c r="D46" s="167"/>
      <c r="E46" s="167"/>
      <c r="F46" s="162" t="s">
        <v>1237</v>
      </c>
      <c r="G46" s="168" t="s">
        <v>1238</v>
      </c>
      <c r="H46" t="s">
        <v>1252</v>
      </c>
      <c r="I46" t="s">
        <v>1240</v>
      </c>
      <c r="K46" t="s">
        <v>1253</v>
      </c>
    </row>
    <row r="47" spans="1:11" x14ac:dyDescent="0.25">
      <c r="A47" s="164">
        <v>0.31</v>
      </c>
      <c r="B47" s="164" t="s">
        <v>1254</v>
      </c>
      <c r="C47" s="164"/>
      <c r="D47" s="167"/>
      <c r="E47" s="167"/>
      <c r="F47" s="162" t="s">
        <v>1237</v>
      </c>
      <c r="G47" s="168" t="s">
        <v>1238</v>
      </c>
      <c r="H47" t="s">
        <v>1255</v>
      </c>
      <c r="I47" t="s">
        <v>1240</v>
      </c>
      <c r="K47" t="s">
        <v>1256</v>
      </c>
    </row>
    <row r="48" spans="1:11" x14ac:dyDescent="0.25">
      <c r="A48" s="164">
        <v>0.28999999999999998</v>
      </c>
      <c r="B48" s="164">
        <v>0.03</v>
      </c>
      <c r="C48" s="164"/>
      <c r="D48" s="167"/>
      <c r="E48" s="167"/>
      <c r="F48" s="170" t="s">
        <v>1257</v>
      </c>
      <c r="G48" t="s">
        <v>1258</v>
      </c>
      <c r="I48" t="s">
        <v>1259</v>
      </c>
      <c r="K48" t="s">
        <v>1260</v>
      </c>
    </row>
    <row r="49" spans="1:11" x14ac:dyDescent="0.25">
      <c r="A49" s="164">
        <v>0.31</v>
      </c>
      <c r="B49" s="164">
        <v>0.01</v>
      </c>
      <c r="C49" s="164"/>
      <c r="D49" s="167"/>
      <c r="E49" s="167"/>
      <c r="F49" s="170" t="s">
        <v>1257</v>
      </c>
      <c r="G49" t="s">
        <v>1258</v>
      </c>
      <c r="I49" t="s">
        <v>1259</v>
      </c>
      <c r="K49" t="s">
        <v>1261</v>
      </c>
    </row>
    <row r="50" spans="1:11" x14ac:dyDescent="0.25">
      <c r="A50" s="164">
        <v>0.28000000000000003</v>
      </c>
      <c r="B50" s="164">
        <v>0.02</v>
      </c>
      <c r="C50" s="164"/>
      <c r="D50" s="167"/>
      <c r="E50" s="167"/>
      <c r="F50" s="170" t="s">
        <v>1257</v>
      </c>
      <c r="G50" t="s">
        <v>1258</v>
      </c>
      <c r="I50" t="s">
        <v>1259</v>
      </c>
      <c r="K50" t="s">
        <v>1262</v>
      </c>
    </row>
    <row r="51" spans="1:11" x14ac:dyDescent="0.25">
      <c r="A51" s="164">
        <v>0.3</v>
      </c>
      <c r="B51" s="164"/>
      <c r="C51" s="164"/>
      <c r="D51" s="167"/>
      <c r="E51" s="167"/>
      <c r="F51" s="170" t="s">
        <v>1257</v>
      </c>
      <c r="G51" t="s">
        <v>1258</v>
      </c>
      <c r="I51" t="s">
        <v>1259</v>
      </c>
      <c r="K51" t="s">
        <v>1263</v>
      </c>
    </row>
    <row r="52" spans="1:11" x14ac:dyDescent="0.25">
      <c r="A52" s="164">
        <v>0.27</v>
      </c>
      <c r="B52" s="164">
        <v>0.03</v>
      </c>
      <c r="C52" s="164">
        <v>0.02</v>
      </c>
      <c r="D52" s="167"/>
      <c r="E52" s="167"/>
      <c r="F52" s="162" t="s">
        <v>1264</v>
      </c>
      <c r="G52" t="s">
        <v>1265</v>
      </c>
      <c r="H52" t="s">
        <v>1266</v>
      </c>
      <c r="I52" t="s">
        <v>1125</v>
      </c>
    </row>
    <row r="53" spans="1:11" x14ac:dyDescent="0.25">
      <c r="A53" s="171">
        <f>AVERAGE(A3:A52)</f>
        <v>0.2512869565217391</v>
      </c>
      <c r="B53" s="171">
        <f>AVERAGE(B3:B52)</f>
        <v>4.4095000000000002E-2</v>
      </c>
      <c r="C53" s="171">
        <f>AVERAGE(C3:C13,C15:C52)</f>
        <v>4.9527999999999996E-2</v>
      </c>
      <c r="D53" s="171">
        <f>AVERAGE(D3:D52)</f>
        <v>7.971428571428572E-3</v>
      </c>
      <c r="E53" s="171"/>
      <c r="F53" s="172" t="s">
        <v>1141</v>
      </c>
    </row>
    <row r="54" spans="1:11" x14ac:dyDescent="0.25">
      <c r="A54" s="195">
        <f>MEDIAN(A3:A52)</f>
        <v>0.25975000000000004</v>
      </c>
      <c r="B54" s="195">
        <f>MEDIAN(B3:B52)</f>
        <v>4.2099999999999999E-2</v>
      </c>
      <c r="C54" s="195">
        <f>MEDIAN(C3:C13,C15:C52)</f>
        <v>0.05</v>
      </c>
      <c r="D54" s="195">
        <f>MEDIAN(D3:D52)</f>
        <v>8.6999999999999994E-3</v>
      </c>
      <c r="E54" s="195"/>
      <c r="F54" t="s">
        <v>1267</v>
      </c>
    </row>
    <row r="55" spans="1:11" x14ac:dyDescent="0.25">
      <c r="A55" s="164">
        <f>MAX(A3:A52)</f>
        <v>0.34399999999999997</v>
      </c>
      <c r="B55" s="164">
        <f t="shared" ref="B55:D55" si="0">MAX(B3:B52)</f>
        <v>0.11700000000000001</v>
      </c>
      <c r="C55" s="164">
        <f t="shared" si="0"/>
        <v>0.128</v>
      </c>
      <c r="D55" s="164">
        <f t="shared" si="0"/>
        <v>2.2800000000000001E-2</v>
      </c>
      <c r="F55" t="s">
        <v>1268</v>
      </c>
    </row>
    <row r="56" spans="1:11" x14ac:dyDescent="0.25">
      <c r="A56" s="164">
        <f>MIN(A3:A52)</f>
        <v>0.18</v>
      </c>
      <c r="B56" s="164">
        <f>MIN(B3:B52)</f>
        <v>1E-4</v>
      </c>
      <c r="C56" s="164">
        <f t="shared" ref="C56:D56" si="1">MIN(C3:C52)</f>
        <v>3.3999999999999998E-3</v>
      </c>
      <c r="D56" s="164">
        <f t="shared" si="1"/>
        <v>2.0000000000000001E-4</v>
      </c>
      <c r="F56" t="s">
        <v>1269</v>
      </c>
    </row>
  </sheetData>
  <sheetProtection algorithmName="SHA-512" hashValue="jnpLlUaPzia5yQC5geetQngRaH+zVcL86sjbd6ZKPcfQ/f538TdrkMIGY+9brOSWgny63/Ni44ET8WR6aDFC8g==" saltValue="GY0eiZSqYLqCUma5IdIJvQ==" spinCount="100000" sheet="1" objects="1" scenarios="1"/>
  <mergeCells count="1">
    <mergeCell ref="A1:D1"/>
  </mergeCells>
  <hyperlinks>
    <hyperlink ref="F4" r:id="rId1" xr:uid="{459B429F-FC20-447C-A854-9403CA7797CD}"/>
    <hyperlink ref="G4" r:id="rId2" xr:uid="{CB1198A0-CD8D-4DE1-BC47-17846BC55C6F}"/>
    <hyperlink ref="F5" r:id="rId3" xr:uid="{5E5046EB-8EDA-401F-A8CF-2FB1A44AE484}"/>
    <hyperlink ref="F6" r:id="rId4" xr:uid="{0246592F-CB69-412B-BFF9-3F8F512E4A80}"/>
    <hyperlink ref="F7" r:id="rId5" xr:uid="{16FB3C41-0D9A-43FC-9F8D-7B3D3385FA4B}"/>
    <hyperlink ref="F8" r:id="rId6" xr:uid="{E257CFB1-E4D8-4FC9-9CC9-A1B0E5AC4A8A}"/>
    <hyperlink ref="F9" r:id="rId7" xr:uid="{0C6920C8-F93F-437A-B2FF-F4F5C4B83387}"/>
    <hyperlink ref="F10" r:id="rId8" xr:uid="{CE241C10-437E-4A5F-A01C-03B6BB6B026D}"/>
    <hyperlink ref="F11" r:id="rId9" xr:uid="{9378564D-7A14-4352-ADBB-DE2BD16101D4}"/>
    <hyperlink ref="F12" r:id="rId10" xr:uid="{9E9A9734-289A-47C7-BCCC-D07EFB750478}"/>
    <hyperlink ref="F13" r:id="rId11" xr:uid="{00EBB473-B400-471A-A11B-CD538D391ECF}"/>
    <hyperlink ref="F14" r:id="rId12" xr:uid="{D46F0CEA-FBBD-4136-B78D-2FFDC6329992}"/>
    <hyperlink ref="F15" r:id="rId13" xr:uid="{9AF61712-562B-4DD6-BABC-FB722A9F1818}"/>
    <hyperlink ref="F16" r:id="rId14" xr:uid="{B7C86434-C8F0-4922-BF1F-3936371BFDCF}"/>
    <hyperlink ref="F17" r:id="rId15" xr:uid="{B8ACEECA-357B-41D1-AD2D-6B51FF152104}"/>
    <hyperlink ref="F18" r:id="rId16" xr:uid="{417D27F8-13B5-4052-96AF-201560372743}"/>
    <hyperlink ref="F22" r:id="rId17" xr:uid="{D4942D2F-973E-4BE0-BAD0-501ED1C29035}"/>
    <hyperlink ref="F21" r:id="rId18" xr:uid="{C81371C5-6500-42E6-8574-7224BFFE5FFF}"/>
    <hyperlink ref="F23" r:id="rId19" xr:uid="{2C27C007-B818-4B1E-8EFD-DCDB55400D2B}"/>
    <hyperlink ref="F25" r:id="rId20" xr:uid="{1101A977-CAE5-4FB2-B997-97194B41E255}"/>
    <hyperlink ref="F26" r:id="rId21" xr:uid="{B66236AB-9059-45B9-BCDD-AC62BB6CA4E2}"/>
    <hyperlink ref="F27" r:id="rId22" xr:uid="{1B2C7367-A302-43A9-AF84-8F43B48F5E22}"/>
    <hyperlink ref="F24" r:id="rId23" xr:uid="{296157AA-F6DF-4372-B2B4-F529E68DC5F0}"/>
    <hyperlink ref="F28" r:id="rId24" xr:uid="{00DA6AAD-2EA6-4D65-87F6-C0DB0F884070}"/>
    <hyperlink ref="G28" r:id="rId25" xr:uid="{FAE09D42-EF22-4FD1-8E32-5610AD6AC111}"/>
    <hyperlink ref="F29" r:id="rId26" xr:uid="{BDBA2564-4E59-41F1-91C8-40F2A5C69DB4}"/>
    <hyperlink ref="H5" r:id="rId27" xr:uid="{C79AF79B-E2F4-44E2-8798-280DD43D3C97}"/>
    <hyperlink ref="J15" r:id="rId28" xr:uid="{C5F2F25D-2940-47D5-B559-4B26BDE5B354}"/>
    <hyperlink ref="F30" r:id="rId29" xr:uid="{C0029738-9977-4B6F-BE28-D87F08B7C34D}"/>
    <hyperlink ref="F31" r:id="rId30" xr:uid="{425B89C2-E68B-44A6-90F8-824ED5DA34E0}"/>
    <hyperlink ref="F32" r:id="rId31" xr:uid="{5638B23A-0CDF-4BCD-BED5-18EAA45CCE7A}"/>
    <hyperlink ref="F33" r:id="rId32" xr:uid="{97CB2FEB-7AED-4D65-ABF6-35DF716A54B6}"/>
    <hyperlink ref="F34" r:id="rId33" xr:uid="{75AD7617-14E2-4315-94F0-F6420BD06B9C}"/>
    <hyperlink ref="H33" r:id="rId34" xr:uid="{E5D1C98E-D47C-4267-9FD5-E2FA1709ABDA}"/>
    <hyperlink ref="F35" r:id="rId35" xr:uid="{A7DE6026-286B-4679-84A4-D931214A678B}"/>
    <hyperlink ref="F36" r:id="rId36" xr:uid="{0E49B014-E582-454F-8CC3-E08DE48BC76B}"/>
    <hyperlink ref="F37" r:id="rId37" xr:uid="{3F2D0BE5-BB14-495B-A492-EAFFE7DE24A7}"/>
    <hyperlink ref="F38" r:id="rId38" xr:uid="{5CE65D02-0AD8-4153-9189-657B73BC980B}"/>
    <hyperlink ref="J39" r:id="rId39" xr:uid="{C96F5FB1-27B1-4322-BAB7-5D94117499FC}"/>
    <hyperlink ref="F39" r:id="rId40" xr:uid="{A6CEF52C-3B4E-485F-BFF0-5C9D7A65AB44}"/>
    <hyperlink ref="F40" r:id="rId41" xr:uid="{06D71E37-6C08-4230-B577-89E752346BC7}"/>
    <hyperlink ref="F41" r:id="rId42" xr:uid="{A4E5AB3A-A25E-4DB6-967D-0D52A57BF8AD}"/>
    <hyperlink ref="F42" r:id="rId43" xr:uid="{E9A3C145-5337-49BE-B909-69233C67F6C3}"/>
    <hyperlink ref="F43" r:id="rId44" xr:uid="{9289D3AC-9FA7-4AEF-A6E1-C5902390F1EA}"/>
    <hyperlink ref="F44" r:id="rId45" xr:uid="{D987B8A1-1B67-4EAE-8105-00C4CDF8BBF2}"/>
    <hyperlink ref="F45" r:id="rId46" xr:uid="{924D255C-E86C-4ED1-833D-DCF1AA6DFE9A}"/>
    <hyperlink ref="F46" r:id="rId47" xr:uid="{9E6EDD2D-6A9D-4974-A6DA-3A70FA10E887}"/>
    <hyperlink ref="F47" r:id="rId48" xr:uid="{69AFFB58-49B1-4CCC-93E9-1974A4C82CDE}"/>
    <hyperlink ref="F48" r:id="rId49" xr:uid="{7CCE7A48-A260-4A72-BE35-9C9CA894FACE}"/>
    <hyperlink ref="F49" r:id="rId50" xr:uid="{293F8F62-12E5-424B-8608-FE69E016CE93}"/>
    <hyperlink ref="F50" r:id="rId51" xr:uid="{22BFB27B-816E-49EC-B449-3610206EA351}"/>
    <hyperlink ref="F51" r:id="rId52" xr:uid="{2F583D33-451A-47DB-8A50-2B104F3599F2}"/>
    <hyperlink ref="F52" r:id="rId53" xr:uid="{61F4E8D5-8158-4B43-B1CA-AC714CF9D473}"/>
    <hyperlink ref="F3" r:id="rId54" xr:uid="{0534F986-8842-484F-B671-7B68BA19AA50}"/>
  </hyperlinks>
  <pageMargins left="0.7" right="0.7" top="0.75" bottom="0.75" header="0.3" footer="0.3"/>
  <pageSetup paperSize="9" orientation="portrait" r:id="rId5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90FB-E8A5-4B77-AB87-0B039956B146}">
  <dimension ref="A1:J48"/>
  <sheetViews>
    <sheetView zoomScaleNormal="100" workbookViewId="0"/>
  </sheetViews>
  <sheetFormatPr defaultRowHeight="15" x14ac:dyDescent="0.25"/>
  <cols>
    <col min="1" max="1" width="35.7109375" customWidth="1"/>
    <col min="2" max="2" width="28.5703125" style="157" customWidth="1"/>
    <col min="3" max="3" width="26.7109375" style="157" customWidth="1"/>
    <col min="4" max="4" width="30.42578125" style="157" customWidth="1"/>
    <col min="5" max="5" width="24.85546875" style="157" customWidth="1"/>
    <col min="6" max="6" width="41.42578125" customWidth="1"/>
    <col min="7" max="7" width="108" customWidth="1"/>
    <col min="8" max="8" width="48.7109375" customWidth="1"/>
  </cols>
  <sheetData>
    <row r="1" spans="1:10" s="201" customFormat="1" x14ac:dyDescent="0.25">
      <c r="A1" s="200" t="s">
        <v>1571</v>
      </c>
      <c r="B1" s="200" t="s">
        <v>1309</v>
      </c>
      <c r="C1" s="200" t="s">
        <v>1310</v>
      </c>
      <c r="D1" s="200" t="s">
        <v>1385</v>
      </c>
      <c r="E1" s="200" t="s">
        <v>1386</v>
      </c>
      <c r="F1" s="200" t="s">
        <v>1149</v>
      </c>
      <c r="G1" s="200"/>
      <c r="H1" s="79"/>
      <c r="I1" s="201" t="s">
        <v>1387</v>
      </c>
    </row>
    <row r="2" spans="1:10" x14ac:dyDescent="0.25">
      <c r="A2" t="s">
        <v>1304</v>
      </c>
      <c r="B2" s="157">
        <v>30</v>
      </c>
      <c r="C2" s="176"/>
      <c r="F2" s="177" t="s">
        <v>1311</v>
      </c>
      <c r="G2" t="s">
        <v>1312</v>
      </c>
      <c r="H2" s="178" t="s">
        <v>1313</v>
      </c>
    </row>
    <row r="3" spans="1:10" x14ac:dyDescent="0.25">
      <c r="A3" t="s">
        <v>1304</v>
      </c>
      <c r="B3" s="157">
        <v>690</v>
      </c>
      <c r="C3" s="176"/>
      <c r="F3" s="177" t="s">
        <v>1311</v>
      </c>
      <c r="G3" t="s">
        <v>1312</v>
      </c>
      <c r="H3" s="178" t="s">
        <v>1313</v>
      </c>
    </row>
    <row r="4" spans="1:10" x14ac:dyDescent="0.25">
      <c r="A4" t="s">
        <v>1304</v>
      </c>
      <c r="B4" s="157">
        <v>695</v>
      </c>
      <c r="C4" s="176"/>
      <c r="F4" s="177" t="s">
        <v>1221</v>
      </c>
      <c r="G4" t="s">
        <v>1314</v>
      </c>
      <c r="H4" t="s">
        <v>1315</v>
      </c>
      <c r="I4" t="s">
        <v>1316</v>
      </c>
    </row>
    <row r="5" spans="1:10" x14ac:dyDescent="0.25">
      <c r="A5" t="s">
        <v>1304</v>
      </c>
      <c r="B5" s="157">
        <v>580</v>
      </c>
      <c r="C5" s="176"/>
      <c r="F5" s="177" t="s">
        <v>1221</v>
      </c>
      <c r="G5" t="s">
        <v>1314</v>
      </c>
      <c r="H5" t="s">
        <v>1315</v>
      </c>
      <c r="I5" t="s">
        <v>1316</v>
      </c>
    </row>
    <row r="6" spans="1:10" x14ac:dyDescent="0.25">
      <c r="A6" t="s">
        <v>1304</v>
      </c>
      <c r="B6" s="157">
        <v>2250</v>
      </c>
      <c r="C6" s="176"/>
      <c r="F6" s="177" t="s">
        <v>1317</v>
      </c>
      <c r="G6" t="s">
        <v>1318</v>
      </c>
      <c r="H6" t="s">
        <v>1319</v>
      </c>
      <c r="I6" t="s">
        <v>1320</v>
      </c>
    </row>
    <row r="7" spans="1:10" x14ac:dyDescent="0.25">
      <c r="A7" t="s">
        <v>1304</v>
      </c>
      <c r="B7" s="157">
        <v>567</v>
      </c>
      <c r="C7" s="176"/>
      <c r="F7" s="177" t="s">
        <v>1317</v>
      </c>
      <c r="G7" t="s">
        <v>1318</v>
      </c>
      <c r="H7" t="s">
        <v>1319</v>
      </c>
      <c r="I7" t="s">
        <v>1321</v>
      </c>
    </row>
    <row r="8" spans="1:10" x14ac:dyDescent="0.25">
      <c r="A8" t="s">
        <v>1304</v>
      </c>
      <c r="B8" s="157">
        <v>1500</v>
      </c>
      <c r="C8" s="176"/>
      <c r="F8" s="177" t="s">
        <v>1322</v>
      </c>
      <c r="G8" s="174" t="s">
        <v>1323</v>
      </c>
      <c r="H8" t="s">
        <v>1324</v>
      </c>
      <c r="I8" s="179" t="s">
        <v>1325</v>
      </c>
      <c r="J8" t="s">
        <v>1326</v>
      </c>
    </row>
    <row r="9" spans="1:10" x14ac:dyDescent="0.25">
      <c r="A9" t="s">
        <v>1304</v>
      </c>
      <c r="B9" s="157">
        <v>749</v>
      </c>
      <c r="C9" s="176">
        <v>45</v>
      </c>
      <c r="D9" s="157">
        <v>98</v>
      </c>
      <c r="F9" s="158" t="s">
        <v>1327</v>
      </c>
      <c r="G9" s="174" t="s">
        <v>1328</v>
      </c>
      <c r="H9" t="s">
        <v>1329</v>
      </c>
      <c r="I9" s="158" t="s">
        <v>1330</v>
      </c>
      <c r="J9" t="s">
        <v>1207</v>
      </c>
    </row>
    <row r="10" spans="1:10" x14ac:dyDescent="0.25">
      <c r="A10" t="s">
        <v>1304</v>
      </c>
      <c r="B10" s="157">
        <v>576</v>
      </c>
      <c r="C10" s="176">
        <v>336</v>
      </c>
      <c r="D10" s="157">
        <v>192</v>
      </c>
      <c r="F10" s="158" t="s">
        <v>1331</v>
      </c>
      <c r="G10" s="174" t="s">
        <v>1328</v>
      </c>
      <c r="H10" t="s">
        <v>1332</v>
      </c>
      <c r="I10" s="177" t="s">
        <v>1333</v>
      </c>
      <c r="J10" t="s">
        <v>1334</v>
      </c>
    </row>
    <row r="11" spans="1:10" x14ac:dyDescent="0.25">
      <c r="A11" t="s">
        <v>1304</v>
      </c>
      <c r="B11" s="157">
        <v>500</v>
      </c>
      <c r="C11" s="176">
        <v>34</v>
      </c>
      <c r="D11" s="157">
        <v>0.5</v>
      </c>
      <c r="F11" s="158" t="s">
        <v>1303</v>
      </c>
      <c r="G11" s="174" t="s">
        <v>1335</v>
      </c>
      <c r="H11" t="s">
        <v>1324</v>
      </c>
    </row>
    <row r="12" spans="1:10" x14ac:dyDescent="0.25">
      <c r="A12" t="s">
        <v>1304</v>
      </c>
      <c r="B12" s="157">
        <v>749.3</v>
      </c>
      <c r="C12" s="176">
        <v>224.63</v>
      </c>
      <c r="D12" s="157">
        <v>98</v>
      </c>
      <c r="E12" s="157">
        <v>26.93</v>
      </c>
      <c r="F12" s="177" t="s">
        <v>1305</v>
      </c>
      <c r="G12" t="s">
        <v>1306</v>
      </c>
      <c r="H12" t="s">
        <v>1120</v>
      </c>
      <c r="I12" s="158" t="s">
        <v>1336</v>
      </c>
      <c r="J12" t="s">
        <v>1337</v>
      </c>
    </row>
    <row r="13" spans="1:10" x14ac:dyDescent="0.25">
      <c r="A13" t="s">
        <v>1304</v>
      </c>
      <c r="B13" s="157">
        <v>969</v>
      </c>
      <c r="C13" s="176">
        <v>279</v>
      </c>
      <c r="D13" s="157">
        <v>1</v>
      </c>
      <c r="F13" s="158" t="s">
        <v>1338</v>
      </c>
      <c r="G13" t="s">
        <v>1339</v>
      </c>
      <c r="H13" t="s">
        <v>1340</v>
      </c>
    </row>
    <row r="14" spans="1:10" x14ac:dyDescent="0.25">
      <c r="A14" t="s">
        <v>1304</v>
      </c>
      <c r="B14" s="157">
        <v>200</v>
      </c>
      <c r="C14" s="176"/>
      <c r="F14" s="177" t="s">
        <v>1341</v>
      </c>
      <c r="G14" t="s">
        <v>1342</v>
      </c>
      <c r="H14" t="s">
        <v>1343</v>
      </c>
    </row>
    <row r="15" spans="1:10" x14ac:dyDescent="0.25">
      <c r="A15" t="s">
        <v>1304</v>
      </c>
      <c r="B15" s="157">
        <v>661</v>
      </c>
      <c r="C15" s="176"/>
      <c r="F15" s="177" t="s">
        <v>1341</v>
      </c>
      <c r="G15" t="s">
        <v>1342</v>
      </c>
      <c r="H15" t="s">
        <v>1343</v>
      </c>
      <c r="I15" t="s">
        <v>1344</v>
      </c>
    </row>
    <row r="16" spans="1:10" x14ac:dyDescent="0.25">
      <c r="A16" s="172" t="s">
        <v>1345</v>
      </c>
      <c r="B16" s="180">
        <f>AVERAGE(B2:B15)</f>
        <v>765.44999999999993</v>
      </c>
      <c r="C16" s="181">
        <f>AVERAGE(C2:C15)</f>
        <v>183.726</v>
      </c>
      <c r="D16" s="181">
        <f>AVERAGE(D2:D15)</f>
        <v>77.900000000000006</v>
      </c>
      <c r="E16" s="181">
        <f>AVERAGE(E2:E15)</f>
        <v>26.93</v>
      </c>
      <c r="F16" s="186"/>
    </row>
    <row r="17" spans="1:10" x14ac:dyDescent="0.25">
      <c r="A17" t="s">
        <v>1346</v>
      </c>
      <c r="B17" s="157" t="s">
        <v>1347</v>
      </c>
      <c r="C17" s="175" t="s">
        <v>1348</v>
      </c>
      <c r="D17" s="157" t="s">
        <v>1349</v>
      </c>
      <c r="E17" s="157">
        <v>26.93</v>
      </c>
      <c r="I17" s="182"/>
    </row>
    <row r="18" spans="1:10" s="201" customFormat="1" x14ac:dyDescent="0.25">
      <c r="A18" s="200" t="s">
        <v>1571</v>
      </c>
      <c r="B18" s="200" t="s">
        <v>1309</v>
      </c>
      <c r="C18" s="200" t="s">
        <v>1310</v>
      </c>
      <c r="D18" s="200" t="s">
        <v>1385</v>
      </c>
      <c r="E18" s="200" t="s">
        <v>1386</v>
      </c>
      <c r="F18" s="200" t="s">
        <v>1149</v>
      </c>
      <c r="G18" s="79"/>
      <c r="H18" s="79"/>
    </row>
    <row r="19" spans="1:10" x14ac:dyDescent="0.25">
      <c r="A19" t="s">
        <v>1307</v>
      </c>
      <c r="B19" s="157">
        <v>10</v>
      </c>
      <c r="C19" s="176"/>
      <c r="F19" s="177" t="s">
        <v>1311</v>
      </c>
      <c r="G19" t="s">
        <v>1312</v>
      </c>
      <c r="H19" s="188" t="s">
        <v>1313</v>
      </c>
    </row>
    <row r="20" spans="1:10" x14ac:dyDescent="0.25">
      <c r="A20" t="s">
        <v>1307</v>
      </c>
      <c r="B20" s="157">
        <v>690</v>
      </c>
      <c r="C20" s="176"/>
      <c r="F20" s="177" t="s">
        <v>1311</v>
      </c>
      <c r="G20" t="s">
        <v>1312</v>
      </c>
      <c r="H20" s="188" t="s">
        <v>1313</v>
      </c>
    </row>
    <row r="21" spans="1:10" x14ac:dyDescent="0.25">
      <c r="A21" t="s">
        <v>1307</v>
      </c>
      <c r="B21" s="157">
        <v>580</v>
      </c>
      <c r="C21" s="176"/>
      <c r="F21" s="177" t="s">
        <v>1221</v>
      </c>
      <c r="G21" t="s">
        <v>1314</v>
      </c>
      <c r="H21" s="189" t="s">
        <v>1315</v>
      </c>
      <c r="I21" t="s">
        <v>1316</v>
      </c>
    </row>
    <row r="22" spans="1:10" x14ac:dyDescent="0.25">
      <c r="A22" t="s">
        <v>1307</v>
      </c>
      <c r="B22" s="157">
        <v>695</v>
      </c>
      <c r="C22" s="176"/>
      <c r="F22" s="177" t="s">
        <v>1221</v>
      </c>
      <c r="G22" t="s">
        <v>1314</v>
      </c>
      <c r="H22" s="189" t="s">
        <v>1315</v>
      </c>
      <c r="I22" t="s">
        <v>1316</v>
      </c>
    </row>
    <row r="23" spans="1:10" x14ac:dyDescent="0.25">
      <c r="A23" t="s">
        <v>1307</v>
      </c>
      <c r="B23" s="157">
        <v>118</v>
      </c>
      <c r="C23" s="176"/>
      <c r="F23" s="177" t="s">
        <v>1317</v>
      </c>
      <c r="G23" s="174" t="s">
        <v>1350</v>
      </c>
      <c r="H23" s="189" t="s">
        <v>1319</v>
      </c>
    </row>
    <row r="24" spans="1:10" x14ac:dyDescent="0.25">
      <c r="A24" t="s">
        <v>1307</v>
      </c>
      <c r="B24" s="157">
        <v>995</v>
      </c>
      <c r="C24" s="176"/>
      <c r="F24" s="177" t="s">
        <v>1317</v>
      </c>
      <c r="G24" s="174" t="s">
        <v>1350</v>
      </c>
      <c r="H24" t="s">
        <v>1319</v>
      </c>
    </row>
    <row r="25" spans="1:10" x14ac:dyDescent="0.25">
      <c r="A25" t="s">
        <v>1351</v>
      </c>
      <c r="B25" s="157">
        <v>730</v>
      </c>
      <c r="C25" s="176">
        <v>34.1</v>
      </c>
      <c r="D25" s="157">
        <v>74</v>
      </c>
      <c r="E25" s="157">
        <v>0.24</v>
      </c>
      <c r="F25" s="158" t="s">
        <v>1303</v>
      </c>
      <c r="G25" s="174" t="s">
        <v>1335</v>
      </c>
      <c r="H25" t="s">
        <v>1324</v>
      </c>
      <c r="I25" s="158" t="s">
        <v>1325</v>
      </c>
      <c r="J25" t="s">
        <v>1326</v>
      </c>
    </row>
    <row r="26" spans="1:10" x14ac:dyDescent="0.25">
      <c r="A26" t="s">
        <v>1352</v>
      </c>
      <c r="B26" s="157">
        <v>500</v>
      </c>
      <c r="C26" s="176">
        <v>34</v>
      </c>
      <c r="D26" s="157">
        <v>0.5</v>
      </c>
      <c r="F26" s="158" t="s">
        <v>1303</v>
      </c>
      <c r="G26" s="174" t="s">
        <v>1335</v>
      </c>
      <c r="H26" t="s">
        <v>1324</v>
      </c>
      <c r="I26" s="177" t="s">
        <v>1353</v>
      </c>
      <c r="J26" t="s">
        <v>1354</v>
      </c>
    </row>
    <row r="27" spans="1:10" x14ac:dyDescent="0.25">
      <c r="A27" t="s">
        <v>1307</v>
      </c>
      <c r="B27" s="157">
        <v>683</v>
      </c>
      <c r="C27" s="176">
        <v>181</v>
      </c>
      <c r="D27" s="157">
        <v>74</v>
      </c>
      <c r="F27" s="158" t="s">
        <v>1355</v>
      </c>
      <c r="G27" t="s">
        <v>1339</v>
      </c>
      <c r="H27" t="s">
        <v>1340</v>
      </c>
    </row>
    <row r="28" spans="1:10" x14ac:dyDescent="0.25">
      <c r="A28" t="s">
        <v>1356</v>
      </c>
      <c r="B28" s="157">
        <v>531.88</v>
      </c>
      <c r="C28" s="176">
        <v>129.66</v>
      </c>
      <c r="D28" s="157">
        <v>4.01</v>
      </c>
      <c r="E28" s="157">
        <v>19.86</v>
      </c>
      <c r="F28" s="158" t="s">
        <v>1308</v>
      </c>
      <c r="G28" t="s">
        <v>1357</v>
      </c>
      <c r="H28" t="s">
        <v>1358</v>
      </c>
    </row>
    <row r="29" spans="1:10" x14ac:dyDescent="0.25">
      <c r="A29" t="s">
        <v>1359</v>
      </c>
      <c r="B29" s="157">
        <v>554.6</v>
      </c>
      <c r="C29" s="176">
        <v>71.400000000000006</v>
      </c>
      <c r="D29" s="157">
        <v>135.19999999999999</v>
      </c>
      <c r="F29" s="158" t="s">
        <v>1360</v>
      </c>
      <c r="G29" s="174" t="s">
        <v>1361</v>
      </c>
      <c r="H29" t="s">
        <v>1125</v>
      </c>
      <c r="I29" t="s">
        <v>1362</v>
      </c>
      <c r="J29" s="182"/>
    </row>
    <row r="30" spans="1:10" x14ac:dyDescent="0.25">
      <c r="A30" t="s">
        <v>1363</v>
      </c>
      <c r="B30" s="157">
        <v>660.9</v>
      </c>
      <c r="C30" s="190">
        <v>117.5</v>
      </c>
      <c r="D30" s="157">
        <v>228.8</v>
      </c>
      <c r="F30" s="158" t="s">
        <v>1360</v>
      </c>
      <c r="G30" s="174" t="s">
        <v>1361</v>
      </c>
      <c r="H30" t="s">
        <v>1125</v>
      </c>
      <c r="J30" s="182"/>
    </row>
    <row r="31" spans="1:10" x14ac:dyDescent="0.25">
      <c r="A31" t="s">
        <v>1364</v>
      </c>
      <c r="B31" s="157">
        <v>649.20000000000005</v>
      </c>
      <c r="C31" s="176">
        <v>148.5</v>
      </c>
      <c r="D31" s="157">
        <v>188.6</v>
      </c>
      <c r="F31" s="158" t="s">
        <v>1360</v>
      </c>
      <c r="G31" s="174" t="s">
        <v>1361</v>
      </c>
      <c r="H31" t="s">
        <v>1125</v>
      </c>
      <c r="I31" t="s">
        <v>1365</v>
      </c>
      <c r="J31" s="182"/>
    </row>
    <row r="32" spans="1:10" x14ac:dyDescent="0.25">
      <c r="A32" s="172" t="s">
        <v>1366</v>
      </c>
      <c r="B32" s="181">
        <f>AVERAGE(B19:B31)</f>
        <v>569.04461538461533</v>
      </c>
      <c r="C32" s="181">
        <f>AVERAGE(C19:C31)</f>
        <v>102.30857142857143</v>
      </c>
      <c r="D32" s="181">
        <f>AVERAGE(D19:D31)</f>
        <v>100.73</v>
      </c>
      <c r="E32" s="181">
        <f>AVERAGE(E19:E31)</f>
        <v>10.049999999999999</v>
      </c>
      <c r="F32" s="185"/>
      <c r="I32" t="s">
        <v>1367</v>
      </c>
      <c r="J32" s="182"/>
    </row>
    <row r="33" spans="1:10" x14ac:dyDescent="0.25">
      <c r="A33" t="s">
        <v>1346</v>
      </c>
      <c r="B33" s="157" t="s">
        <v>1368</v>
      </c>
      <c r="C33" s="175" t="s">
        <v>1369</v>
      </c>
      <c r="D33" s="157" t="s">
        <v>1370</v>
      </c>
      <c r="E33" s="157" t="s">
        <v>1371</v>
      </c>
      <c r="I33" t="s">
        <v>1372</v>
      </c>
      <c r="J33" s="182"/>
    </row>
    <row r="34" spans="1:10" s="201" customFormat="1" x14ac:dyDescent="0.25">
      <c r="A34" s="200" t="s">
        <v>1571</v>
      </c>
      <c r="B34" s="200" t="s">
        <v>1309</v>
      </c>
      <c r="C34" s="200" t="s">
        <v>1310</v>
      </c>
      <c r="D34" s="200" t="s">
        <v>1385</v>
      </c>
      <c r="E34" s="200" t="s">
        <v>1386</v>
      </c>
      <c r="F34" s="200" t="s">
        <v>1149</v>
      </c>
      <c r="G34" s="79"/>
      <c r="H34" s="79"/>
    </row>
    <row r="35" spans="1:10" x14ac:dyDescent="0.25">
      <c r="A35" t="s">
        <v>1373</v>
      </c>
      <c r="B35" s="157">
        <v>10</v>
      </c>
      <c r="C35" s="176"/>
      <c r="F35" s="177" t="s">
        <v>1311</v>
      </c>
      <c r="G35" t="s">
        <v>1312</v>
      </c>
      <c r="H35" t="s">
        <v>1313</v>
      </c>
    </row>
    <row r="36" spans="1:10" x14ac:dyDescent="0.25">
      <c r="A36" t="s">
        <v>1373</v>
      </c>
      <c r="B36" s="157">
        <v>690</v>
      </c>
      <c r="C36" s="176"/>
      <c r="F36" s="177" t="s">
        <v>1311</v>
      </c>
      <c r="G36" t="s">
        <v>1312</v>
      </c>
      <c r="H36" t="s">
        <v>1313</v>
      </c>
    </row>
    <row r="37" spans="1:10" x14ac:dyDescent="0.25">
      <c r="A37" t="s">
        <v>1373</v>
      </c>
      <c r="B37" s="157">
        <v>473</v>
      </c>
      <c r="C37" s="176"/>
      <c r="F37" s="177" t="s">
        <v>1317</v>
      </c>
      <c r="G37" s="174" t="s">
        <v>1350</v>
      </c>
      <c r="H37" t="s">
        <v>1319</v>
      </c>
      <c r="I37" t="s">
        <v>1316</v>
      </c>
    </row>
    <row r="38" spans="1:10" x14ac:dyDescent="0.25">
      <c r="A38" t="s">
        <v>1373</v>
      </c>
      <c r="B38" s="157">
        <v>1460</v>
      </c>
      <c r="C38" s="176"/>
      <c r="F38" s="177" t="s">
        <v>1317</v>
      </c>
      <c r="G38" s="174" t="s">
        <v>1350</v>
      </c>
      <c r="H38" t="s">
        <v>1319</v>
      </c>
      <c r="I38" t="s">
        <v>1316</v>
      </c>
    </row>
    <row r="39" spans="1:10" x14ac:dyDescent="0.25">
      <c r="A39" t="s">
        <v>1373</v>
      </c>
      <c r="B39" s="157">
        <v>1500</v>
      </c>
      <c r="C39" s="176"/>
      <c r="F39" s="177" t="s">
        <v>1322</v>
      </c>
      <c r="G39" s="174" t="s">
        <v>1323</v>
      </c>
      <c r="H39" t="s">
        <v>1324</v>
      </c>
      <c r="I39" s="158" t="s">
        <v>1330</v>
      </c>
      <c r="J39" t="s">
        <v>1207</v>
      </c>
    </row>
    <row r="40" spans="1:10" x14ac:dyDescent="0.25">
      <c r="A40" t="s">
        <v>1373</v>
      </c>
      <c r="B40" s="157">
        <v>553</v>
      </c>
      <c r="C40" s="176">
        <v>22.5</v>
      </c>
      <c r="D40" s="157">
        <v>51.5</v>
      </c>
      <c r="F40" s="158" t="s">
        <v>1374</v>
      </c>
      <c r="G40" s="174" t="s">
        <v>1328</v>
      </c>
      <c r="H40" t="s">
        <v>1329</v>
      </c>
      <c r="I40" s="158" t="s">
        <v>1330</v>
      </c>
      <c r="J40" t="s">
        <v>1207</v>
      </c>
    </row>
    <row r="41" spans="1:10" x14ac:dyDescent="0.25">
      <c r="A41" t="s">
        <v>1373</v>
      </c>
      <c r="B41" s="157">
        <v>531.88</v>
      </c>
      <c r="C41" s="176">
        <v>129.66</v>
      </c>
      <c r="D41" s="157">
        <v>4.01</v>
      </c>
      <c r="F41" s="158" t="s">
        <v>1375</v>
      </c>
      <c r="G41" s="174" t="s">
        <v>1328</v>
      </c>
      <c r="H41" t="s">
        <v>1332</v>
      </c>
      <c r="I41" s="177" t="s">
        <v>1333</v>
      </c>
      <c r="J41" t="s">
        <v>1334</v>
      </c>
    </row>
    <row r="42" spans="1:10" x14ac:dyDescent="0.25">
      <c r="A42" t="s">
        <v>1373</v>
      </c>
      <c r="B42" s="157">
        <v>360</v>
      </c>
      <c r="C42" s="176">
        <v>210</v>
      </c>
      <c r="D42" s="157">
        <v>120</v>
      </c>
      <c r="F42" s="158" t="s">
        <v>1375</v>
      </c>
      <c r="G42" s="174" t="s">
        <v>1328</v>
      </c>
      <c r="H42" t="s">
        <v>1332</v>
      </c>
    </row>
    <row r="43" spans="1:10" x14ac:dyDescent="0.25">
      <c r="A43" t="s">
        <v>1373</v>
      </c>
      <c r="B43" s="157">
        <v>1000</v>
      </c>
      <c r="C43" s="176">
        <v>68</v>
      </c>
      <c r="D43" s="157">
        <v>1</v>
      </c>
      <c r="F43" s="158" t="s">
        <v>1303</v>
      </c>
      <c r="G43" s="174" t="s">
        <v>1335</v>
      </c>
      <c r="H43" t="s">
        <v>1324</v>
      </c>
      <c r="I43" s="177" t="s">
        <v>1376</v>
      </c>
      <c r="J43" t="s">
        <v>1377</v>
      </c>
    </row>
    <row r="44" spans="1:10" x14ac:dyDescent="0.25">
      <c r="A44" t="s">
        <v>1378</v>
      </c>
      <c r="B44" s="157">
        <v>552.79</v>
      </c>
      <c r="C44" s="176">
        <v>165.72</v>
      </c>
      <c r="D44" s="157">
        <v>51.48</v>
      </c>
      <c r="E44" s="157">
        <v>13.62</v>
      </c>
      <c r="F44" s="177" t="s">
        <v>1305</v>
      </c>
      <c r="G44" t="s">
        <v>1306</v>
      </c>
      <c r="H44" t="s">
        <v>1120</v>
      </c>
      <c r="I44" s="158" t="s">
        <v>1336</v>
      </c>
      <c r="J44" t="s">
        <v>1337</v>
      </c>
    </row>
    <row r="45" spans="1:10" x14ac:dyDescent="0.25">
      <c r="A45" t="s">
        <v>1379</v>
      </c>
      <c r="B45" s="157">
        <v>2631</v>
      </c>
      <c r="C45" s="176">
        <v>165.72</v>
      </c>
      <c r="D45" s="187"/>
      <c r="E45" s="157">
        <v>13.62</v>
      </c>
      <c r="F45" s="177" t="s">
        <v>1305</v>
      </c>
      <c r="G45" t="s">
        <v>1306</v>
      </c>
      <c r="H45" t="s">
        <v>1120</v>
      </c>
    </row>
    <row r="46" spans="1:10" x14ac:dyDescent="0.25">
      <c r="A46" t="s">
        <v>1373</v>
      </c>
      <c r="B46" s="157">
        <v>876</v>
      </c>
      <c r="C46" s="176">
        <v>125</v>
      </c>
      <c r="D46" s="157">
        <v>1</v>
      </c>
      <c r="F46" s="158" t="s">
        <v>1380</v>
      </c>
      <c r="G46" t="s">
        <v>1339</v>
      </c>
      <c r="H46" t="s">
        <v>1340</v>
      </c>
    </row>
    <row r="47" spans="1:10" x14ac:dyDescent="0.25">
      <c r="A47" s="172" t="s">
        <v>1381</v>
      </c>
      <c r="B47" s="181">
        <f>AVERAGE(B35:B46)</f>
        <v>886.47249999999997</v>
      </c>
      <c r="C47" s="181">
        <f t="shared" ref="C47:E47" si="0">AVERAGE(C35:C46)</f>
        <v>126.65714285714286</v>
      </c>
      <c r="D47" s="181">
        <f>AVERAGE(D35:D44,D46)</f>
        <v>38.164999999999999</v>
      </c>
      <c r="E47" s="181">
        <f t="shared" si="0"/>
        <v>13.62</v>
      </c>
      <c r="F47" s="185"/>
      <c r="I47" s="183"/>
    </row>
    <row r="48" spans="1:10" x14ac:dyDescent="0.25">
      <c r="A48" t="s">
        <v>1346</v>
      </c>
      <c r="B48" s="184" t="s">
        <v>1382</v>
      </c>
      <c r="C48" s="175" t="s">
        <v>1383</v>
      </c>
      <c r="D48" s="157" t="s">
        <v>1384</v>
      </c>
      <c r="E48" s="157">
        <v>13.62</v>
      </c>
    </row>
  </sheetData>
  <sheetProtection algorithmName="SHA-512" hashValue="UelJImwZkifUrhJ+zCdEdaV+h2Y6Q8qbVFA5R5MJCOjlqV0GpImT4q7Nck/hZQGFASTxxkBstT9QYyIrn6brNw==" saltValue="yoUI3K+BJW+10zrOLDXkpA==" spinCount="100000" sheet="1" objects="1" scenarios="1"/>
  <hyperlinks>
    <hyperlink ref="F2" r:id="rId1" xr:uid="{8F1B9073-C036-4742-864D-8AF3B84DFB93}"/>
    <hyperlink ref="F3" r:id="rId2" xr:uid="{8C21BEF7-BFE5-4F27-867C-D2CB490A8CA0}"/>
    <hyperlink ref="F4" r:id="rId3" xr:uid="{C0B07C3F-FFE2-4E9D-A119-AC9935C2A61C}"/>
    <hyperlink ref="F5" r:id="rId4" xr:uid="{E42D7D37-950F-4BFF-AEFD-1E0621E4572A}"/>
    <hyperlink ref="F6" r:id="rId5" xr:uid="{526358E1-8C36-4FAB-9E3C-6BF7A2D8E72E}"/>
    <hyperlink ref="I8" r:id="rId6" xr:uid="{C2ABD8EF-8005-4BBE-871E-66A2C16DE828}"/>
    <hyperlink ref="F7" r:id="rId7" xr:uid="{B89AE4BB-1051-48E0-8C0E-BA9A91337512}"/>
    <hyperlink ref="F8" r:id="rId8" xr:uid="{A27E5ECC-F030-4791-A0FD-48CEE483C16B}"/>
    <hyperlink ref="I10" r:id="rId9" xr:uid="{1F00DF57-8B99-4C8F-80BF-8068A6575C13}"/>
    <hyperlink ref="F9" r:id="rId10" tooltip="Persistent link using digital object identifier" xr:uid="{5E634576-5392-4926-A5B4-0A10D0EB7B1A}"/>
    <hyperlink ref="F10" r:id="rId11" tooltip="Persistent link using digital object identifier" display="https://doi.org/10.1016/j.rser.2018.05.041" xr:uid="{4A95A68E-B4AC-4329-9DC0-06305B7FEA6C}"/>
    <hyperlink ref="I12" r:id="rId12" tooltip="Persistent link using digital object identifier" xr:uid="{F258CAE1-3494-4E1B-8964-22B9ED0052E6}"/>
    <hyperlink ref="F11" r:id="rId13" xr:uid="{D4920749-1794-4B5D-BD61-7B17C3C071ED}"/>
    <hyperlink ref="F12" r:id="rId14" xr:uid="{2D8EBD27-ACD0-4F18-BAE9-09D4BB6CBAF6}"/>
    <hyperlink ref="F13" r:id="rId15" tooltip="Persistent link using digital object identifier" display="https://doi.org/10.1016/j.resconrec.2019.05.015" xr:uid="{03519D85-30CD-4728-9754-C0E59D9D093C}"/>
    <hyperlink ref="F14" r:id="rId16" xr:uid="{DA3D7692-4EC3-4218-81EE-B4EEF6D2424C}"/>
    <hyperlink ref="F15" r:id="rId17" xr:uid="{5F734B27-A50E-4AA4-A491-8F92CA1DC63B}"/>
    <hyperlink ref="F19" r:id="rId18" xr:uid="{A4B346D5-AF42-4866-89CA-4A2BD4CA4A37}"/>
    <hyperlink ref="F20" r:id="rId19" xr:uid="{66EE54B7-611F-481C-BA30-7D8B6D28CEA9}"/>
    <hyperlink ref="F23" r:id="rId20" xr:uid="{CB38173C-CAFD-44C3-931E-5D260A8B3262}"/>
    <hyperlink ref="I25" r:id="rId21" xr:uid="{DC601769-7D24-4846-9F08-AF7038E8851D}"/>
    <hyperlink ref="I26" r:id="rId22" xr:uid="{254B91E2-654F-4C07-98D0-B131A0D2721A}"/>
    <hyperlink ref="F24" r:id="rId23" xr:uid="{CECA6829-47A9-4865-8279-B64B54E07EDE}"/>
    <hyperlink ref="F25" r:id="rId24" xr:uid="{B56B5738-8E35-4F2A-83EA-6B9BA86E8DCC}"/>
    <hyperlink ref="F26" r:id="rId25" xr:uid="{7BAA3CC1-2D02-4829-B42D-C0EB5EC27B95}"/>
    <hyperlink ref="F27" r:id="rId26" tooltip="Persistent link using digital object identifier" xr:uid="{02D67C7D-53BF-48D6-BD6D-4EAA54E8513C}"/>
    <hyperlink ref="F21" r:id="rId27" xr:uid="{5674E06C-2A95-45D3-A67A-1B938B37D06D}"/>
    <hyperlink ref="F22" r:id="rId28" xr:uid="{8DF80D46-1C88-44DC-98C6-3E214C473CF3}"/>
    <hyperlink ref="F35" r:id="rId29" xr:uid="{A3443C60-D31E-4414-A70D-2F49E89CFC03}"/>
    <hyperlink ref="F36" r:id="rId30" xr:uid="{CDC63FAA-08AD-469D-93AF-3EEBF8D14F19}"/>
    <hyperlink ref="F37" r:id="rId31" xr:uid="{E8A34050-62A4-4165-AE2D-8F6E986310B7}"/>
    <hyperlink ref="F38" r:id="rId32" xr:uid="{274356CD-04C4-467D-83B1-98CDDB58DF06}"/>
    <hyperlink ref="F39" r:id="rId33" xr:uid="{1B91D48F-4B71-4A1F-8C5B-1EB4C895279C}"/>
    <hyperlink ref="I41" r:id="rId34" xr:uid="{ACFFC4EC-E768-44A2-8218-93B71B04CAD1}"/>
    <hyperlink ref="F40" r:id="rId35" tooltip="Persistent link using digital object identifier" display="https://doi.org/10.1016/j.rser.2018.05.041" xr:uid="{1CCD5229-7AE2-4509-B9CC-6214E56A3833}"/>
    <hyperlink ref="F41" r:id="rId36" tooltip="Persistent link using digital object identifier" display="https://doi.org/10.1016/j.rser.2018.05.041" xr:uid="{B29DCB7B-3841-4B40-BFDB-22FBE503B556}"/>
    <hyperlink ref="F42" r:id="rId37" tooltip="Persistent link using digital object identifier" display="https://doi.org/10.1016/j.rser.2018.05.041" xr:uid="{CB799370-9F49-4477-965E-C082A5A3C76B}"/>
    <hyperlink ref="F43" r:id="rId38" xr:uid="{E3775C85-BF4C-4EDC-89E2-9E3E81462D77}"/>
    <hyperlink ref="F44" r:id="rId39" xr:uid="{3D89A5CD-3E64-4937-98A5-8EB302674AC6}"/>
    <hyperlink ref="F45" r:id="rId40" xr:uid="{46E35C37-2660-4241-BE74-5281C04B0CC7}"/>
    <hyperlink ref="F46" r:id="rId41" tooltip="Persistent link using digital object identifier" display="https://doi.org/10.1016/j.resconrec.2019.05.015" xr:uid="{962E0DC5-C134-422C-A2DE-ED0D57D408DC}"/>
    <hyperlink ref="I44" r:id="rId42" tooltip="Persistent link using digital object identifier" xr:uid="{BB184E64-4E18-45BF-82A5-A654958883DE}"/>
    <hyperlink ref="I43" r:id="rId43" xr:uid="{809FBACE-EBB6-4674-AE9B-57E7B1A7A1F5}"/>
    <hyperlink ref="F28" r:id="rId44" xr:uid="{69B27640-F2F8-4B3D-A313-CD9992AAB6F1}"/>
    <hyperlink ref="F29" r:id="rId45" xr:uid="{370EDA44-5911-4EEC-8634-51D6F3D2A9DF}"/>
    <hyperlink ref="F30" r:id="rId46" xr:uid="{A0227718-0A72-4D3B-BBF8-2DDE4DA5CDBF}"/>
    <hyperlink ref="F31" r:id="rId47" xr:uid="{17600688-F5B9-4C3E-9EC2-9012A24A040C}"/>
  </hyperlinks>
  <pageMargins left="0.7" right="0.7" top="0.75" bottom="0.75" header="0.3" footer="0.3"/>
  <pageSetup paperSize="9" orientation="portrait" r:id="rId4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E41-3342-4C52-8727-F7FD62FC68A8}">
  <dimension ref="A1:I121"/>
  <sheetViews>
    <sheetView zoomScaleNormal="100" workbookViewId="0"/>
  </sheetViews>
  <sheetFormatPr defaultRowHeight="15" x14ac:dyDescent="0.25"/>
  <cols>
    <col min="1" max="1" width="37.42578125" customWidth="1"/>
    <col min="2" max="2" width="28.28515625" customWidth="1"/>
    <col min="3" max="3" width="11.7109375" bestFit="1" customWidth="1"/>
    <col min="4" max="4" width="19.5703125" customWidth="1"/>
    <col min="5" max="5" width="23.42578125" customWidth="1"/>
    <col min="6" max="6" width="125.140625" customWidth="1"/>
    <col min="7" max="7" width="21" customWidth="1"/>
  </cols>
  <sheetData>
    <row r="1" spans="1:7" x14ac:dyDescent="0.25">
      <c r="A1" s="79" t="s">
        <v>1151</v>
      </c>
      <c r="B1" s="79" t="s">
        <v>1150</v>
      </c>
      <c r="C1" s="79" t="s">
        <v>811</v>
      </c>
      <c r="D1" s="79"/>
      <c r="E1" s="79" t="s">
        <v>1148</v>
      </c>
      <c r="F1" s="191" t="s">
        <v>1149</v>
      </c>
      <c r="G1" s="79" t="s">
        <v>1271</v>
      </c>
    </row>
    <row r="2" spans="1:7" x14ac:dyDescent="0.25">
      <c r="A2" t="s">
        <v>1572</v>
      </c>
      <c r="B2" t="s">
        <v>1119</v>
      </c>
      <c r="C2" s="157">
        <v>37</v>
      </c>
      <c r="D2" t="s">
        <v>1120</v>
      </c>
      <c r="E2" s="158" t="s">
        <v>1121</v>
      </c>
      <c r="F2" t="s">
        <v>1122</v>
      </c>
    </row>
    <row r="3" spans="1:7" x14ac:dyDescent="0.25">
      <c r="A3" t="s">
        <v>1123</v>
      </c>
      <c r="B3" t="s">
        <v>1124</v>
      </c>
      <c r="C3" s="157">
        <v>44</v>
      </c>
      <c r="D3" t="s">
        <v>1125</v>
      </c>
      <c r="E3" s="158" t="s">
        <v>1126</v>
      </c>
      <c r="F3" t="s">
        <v>1127</v>
      </c>
    </row>
    <row r="4" spans="1:7" x14ac:dyDescent="0.25">
      <c r="A4" t="s">
        <v>1128</v>
      </c>
      <c r="B4" t="s">
        <v>1129</v>
      </c>
      <c r="C4" s="157">
        <v>44.9</v>
      </c>
      <c r="D4" t="s">
        <v>1120</v>
      </c>
      <c r="E4" s="158" t="s">
        <v>1130</v>
      </c>
      <c r="F4" t="s">
        <v>1131</v>
      </c>
    </row>
    <row r="5" spans="1:7" x14ac:dyDescent="0.25">
      <c r="A5" t="s">
        <v>1132</v>
      </c>
      <c r="B5" t="s">
        <v>1133</v>
      </c>
      <c r="C5" s="21">
        <v>54</v>
      </c>
      <c r="D5" t="s">
        <v>1125</v>
      </c>
      <c r="E5" s="158" t="s">
        <v>1134</v>
      </c>
      <c r="F5" t="s">
        <v>1142</v>
      </c>
      <c r="G5" t="s">
        <v>1143</v>
      </c>
    </row>
    <row r="6" spans="1:7" x14ac:dyDescent="0.25">
      <c r="A6" t="s">
        <v>1132</v>
      </c>
      <c r="B6" t="s">
        <v>1135</v>
      </c>
      <c r="C6" s="21">
        <v>51.5</v>
      </c>
      <c r="D6" t="s">
        <v>1125</v>
      </c>
      <c r="E6" s="158" t="s">
        <v>1134</v>
      </c>
      <c r="F6" t="s">
        <v>1142</v>
      </c>
      <c r="G6" t="s">
        <v>1144</v>
      </c>
    </row>
    <row r="7" spans="1:7" x14ac:dyDescent="0.25">
      <c r="A7" t="s">
        <v>1132</v>
      </c>
      <c r="B7" t="s">
        <v>1136</v>
      </c>
      <c r="C7" s="21">
        <v>50</v>
      </c>
      <c r="D7" t="s">
        <v>1125</v>
      </c>
      <c r="E7" s="158" t="s">
        <v>1134</v>
      </c>
      <c r="F7" t="s">
        <v>1142</v>
      </c>
      <c r="G7" t="s">
        <v>1145</v>
      </c>
    </row>
    <row r="8" spans="1:7" x14ac:dyDescent="0.25">
      <c r="A8" t="s">
        <v>1132</v>
      </c>
      <c r="B8" t="s">
        <v>1137</v>
      </c>
      <c r="C8" s="21">
        <v>49</v>
      </c>
      <c r="D8" t="s">
        <v>1125</v>
      </c>
      <c r="E8" s="158" t="s">
        <v>1134</v>
      </c>
      <c r="F8" t="s">
        <v>1142</v>
      </c>
      <c r="G8" t="s">
        <v>1146</v>
      </c>
    </row>
    <row r="9" spans="1:7" x14ac:dyDescent="0.25">
      <c r="A9" t="s">
        <v>1132</v>
      </c>
      <c r="B9" t="s">
        <v>1138</v>
      </c>
      <c r="C9" s="21">
        <v>51</v>
      </c>
      <c r="D9" t="s">
        <v>1125</v>
      </c>
      <c r="E9" s="158" t="s">
        <v>1134</v>
      </c>
      <c r="F9" t="s">
        <v>1142</v>
      </c>
      <c r="G9" t="s">
        <v>1144</v>
      </c>
    </row>
    <row r="10" spans="1:7" x14ac:dyDescent="0.25">
      <c r="A10" t="s">
        <v>1132</v>
      </c>
      <c r="B10" t="s">
        <v>1139</v>
      </c>
      <c r="C10" s="21">
        <v>32</v>
      </c>
      <c r="D10" t="s">
        <v>1125</v>
      </c>
      <c r="E10" s="158" t="s">
        <v>1134</v>
      </c>
      <c r="F10" t="s">
        <v>1142</v>
      </c>
      <c r="G10" t="s">
        <v>1147</v>
      </c>
    </row>
    <row r="11" spans="1:7" x14ac:dyDescent="0.25">
      <c r="A11" t="s">
        <v>1132</v>
      </c>
      <c r="B11" t="s">
        <v>1140</v>
      </c>
      <c r="C11" s="21">
        <v>26</v>
      </c>
      <c r="D11" t="s">
        <v>1125</v>
      </c>
      <c r="E11" s="158" t="s">
        <v>1134</v>
      </c>
      <c r="F11" t="s">
        <v>1142</v>
      </c>
      <c r="G11" t="s">
        <v>1147</v>
      </c>
    </row>
    <row r="12" spans="1:7" x14ac:dyDescent="0.25">
      <c r="A12" s="172" t="s">
        <v>1141</v>
      </c>
      <c r="B12" s="172"/>
      <c r="C12" s="192">
        <f>AVERAGE(C2:C11)</f>
        <v>43.94</v>
      </c>
    </row>
    <row r="13" spans="1:7" x14ac:dyDescent="0.25">
      <c r="A13" s="79" t="s">
        <v>1307</v>
      </c>
      <c r="B13" s="79"/>
      <c r="C13" s="79" t="s">
        <v>811</v>
      </c>
      <c r="D13" s="79"/>
      <c r="E13" s="79" t="s">
        <v>1148</v>
      </c>
      <c r="F13" s="191" t="s">
        <v>1149</v>
      </c>
    </row>
    <row r="14" spans="1:7" x14ac:dyDescent="0.25">
      <c r="A14" t="s">
        <v>1307</v>
      </c>
      <c r="C14" s="7">
        <v>1549.925</v>
      </c>
      <c r="D14" t="s">
        <v>1120</v>
      </c>
      <c r="E14" s="158" t="s">
        <v>1429</v>
      </c>
      <c r="F14" t="s">
        <v>1430</v>
      </c>
      <c r="G14" t="s">
        <v>1518</v>
      </c>
    </row>
    <row r="15" spans="1:7" x14ac:dyDescent="0.25">
      <c r="A15" t="s">
        <v>1307</v>
      </c>
      <c r="C15" s="7">
        <v>1240</v>
      </c>
      <c r="D15" t="s">
        <v>1120</v>
      </c>
      <c r="E15" s="158" t="s">
        <v>1519</v>
      </c>
      <c r="F15" t="s">
        <v>1520</v>
      </c>
    </row>
    <row r="16" spans="1:7" x14ac:dyDescent="0.25">
      <c r="A16" t="s">
        <v>1521</v>
      </c>
      <c r="C16" s="7">
        <v>1920</v>
      </c>
      <c r="D16" t="s">
        <v>1125</v>
      </c>
      <c r="E16" s="158" t="s">
        <v>1512</v>
      </c>
      <c r="F16" t="s">
        <v>1513</v>
      </c>
    </row>
    <row r="17" spans="1:7" x14ac:dyDescent="0.25">
      <c r="A17" t="s">
        <v>1522</v>
      </c>
      <c r="C17" s="7">
        <v>1425</v>
      </c>
      <c r="D17" t="s">
        <v>1120</v>
      </c>
      <c r="E17" s="158" t="s">
        <v>1438</v>
      </c>
      <c r="F17" t="s">
        <v>1439</v>
      </c>
    </row>
    <row r="18" spans="1:7" x14ac:dyDescent="0.25">
      <c r="A18" t="s">
        <v>1523</v>
      </c>
      <c r="C18" s="7">
        <v>1396</v>
      </c>
      <c r="D18" t="s">
        <v>1120</v>
      </c>
      <c r="E18" s="158" t="s">
        <v>1438</v>
      </c>
      <c r="F18" t="s">
        <v>1439</v>
      </c>
    </row>
    <row r="19" spans="1:7" x14ac:dyDescent="0.25">
      <c r="A19" t="s">
        <v>1524</v>
      </c>
      <c r="C19" s="7">
        <v>1350</v>
      </c>
      <c r="D19" t="s">
        <v>1120</v>
      </c>
      <c r="E19" s="158" t="s">
        <v>1438</v>
      </c>
      <c r="F19" t="s">
        <v>1439</v>
      </c>
    </row>
    <row r="20" spans="1:7" x14ac:dyDescent="0.25">
      <c r="A20" t="s">
        <v>1525</v>
      </c>
      <c r="C20" s="7">
        <v>1418</v>
      </c>
      <c r="D20" t="s">
        <v>1120</v>
      </c>
      <c r="E20" s="158" t="s">
        <v>1438</v>
      </c>
      <c r="F20" t="s">
        <v>1439</v>
      </c>
    </row>
    <row r="21" spans="1:7" x14ac:dyDescent="0.25">
      <c r="A21" t="s">
        <v>1526</v>
      </c>
      <c r="C21" s="7">
        <v>1421</v>
      </c>
      <c r="D21" t="s">
        <v>1120</v>
      </c>
      <c r="E21" s="158" t="s">
        <v>1438</v>
      </c>
      <c r="F21" t="s">
        <v>1439</v>
      </c>
    </row>
    <row r="22" spans="1:7" x14ac:dyDescent="0.25">
      <c r="A22" s="172" t="s">
        <v>1141</v>
      </c>
      <c r="B22" s="172"/>
      <c r="C22" s="198">
        <f>AVERAGE(C14:C21)</f>
        <v>1464.9906249999999</v>
      </c>
    </row>
    <row r="23" spans="1:7" x14ac:dyDescent="0.25">
      <c r="A23" s="79" t="s">
        <v>1373</v>
      </c>
      <c r="B23" s="79"/>
      <c r="C23" s="79" t="s">
        <v>811</v>
      </c>
      <c r="D23" s="79"/>
      <c r="E23" s="79" t="s">
        <v>1148</v>
      </c>
      <c r="F23" s="191" t="s">
        <v>1149</v>
      </c>
    </row>
    <row r="24" spans="1:7" x14ac:dyDescent="0.25">
      <c r="A24" t="s">
        <v>1428</v>
      </c>
      <c r="C24" s="7">
        <v>1435.62</v>
      </c>
      <c r="D24" t="s">
        <v>1120</v>
      </c>
      <c r="E24" s="158" t="s">
        <v>1429</v>
      </c>
      <c r="F24" t="s">
        <v>1430</v>
      </c>
      <c r="G24" t="s">
        <v>1431</v>
      </c>
    </row>
    <row r="25" spans="1:7" x14ac:dyDescent="0.25">
      <c r="A25" t="s">
        <v>1432</v>
      </c>
      <c r="C25" s="7">
        <v>1715.0329999999999</v>
      </c>
      <c r="D25" t="s">
        <v>1120</v>
      </c>
      <c r="E25" s="158" t="s">
        <v>1429</v>
      </c>
      <c r="F25" t="s">
        <v>1430</v>
      </c>
      <c r="G25" t="s">
        <v>1433</v>
      </c>
    </row>
    <row r="26" spans="1:7" x14ac:dyDescent="0.25">
      <c r="A26" t="s">
        <v>1434</v>
      </c>
      <c r="C26" s="94">
        <v>1311</v>
      </c>
      <c r="D26" t="s">
        <v>1120</v>
      </c>
      <c r="E26" s="158" t="s">
        <v>1305</v>
      </c>
      <c r="F26" t="s">
        <v>1435</v>
      </c>
    </row>
    <row r="27" spans="1:7" x14ac:dyDescent="0.25">
      <c r="A27" t="s">
        <v>1436</v>
      </c>
      <c r="C27" s="94">
        <v>1351</v>
      </c>
      <c r="D27" t="s">
        <v>1120</v>
      </c>
      <c r="E27" s="158" t="s">
        <v>1305</v>
      </c>
      <c r="F27" t="s">
        <v>1435</v>
      </c>
    </row>
    <row r="28" spans="1:7" x14ac:dyDescent="0.25">
      <c r="A28" t="s">
        <v>1437</v>
      </c>
      <c r="C28" s="94">
        <v>1884</v>
      </c>
      <c r="D28" t="s">
        <v>1120</v>
      </c>
      <c r="E28" s="158" t="s">
        <v>1438</v>
      </c>
      <c r="F28" t="s">
        <v>1439</v>
      </c>
    </row>
    <row r="29" spans="1:7" x14ac:dyDescent="0.25">
      <c r="A29" t="s">
        <v>1440</v>
      </c>
      <c r="C29" s="94">
        <v>1551</v>
      </c>
      <c r="D29" t="s">
        <v>1120</v>
      </c>
      <c r="E29" s="158" t="s">
        <v>1438</v>
      </c>
      <c r="F29" t="s">
        <v>1439</v>
      </c>
    </row>
    <row r="30" spans="1:7" x14ac:dyDescent="0.25">
      <c r="A30" t="s">
        <v>1441</v>
      </c>
      <c r="C30" s="94">
        <v>1441</v>
      </c>
      <c r="D30" t="s">
        <v>1120</v>
      </c>
      <c r="E30" s="158" t="s">
        <v>1438</v>
      </c>
      <c r="F30" t="s">
        <v>1439</v>
      </c>
    </row>
    <row r="31" spans="1:7" x14ac:dyDescent="0.25">
      <c r="A31" t="s">
        <v>1442</v>
      </c>
      <c r="C31" s="94">
        <v>1569</v>
      </c>
      <c r="D31" t="s">
        <v>1120</v>
      </c>
      <c r="E31" s="158" t="s">
        <v>1438</v>
      </c>
      <c r="F31" t="s">
        <v>1439</v>
      </c>
    </row>
    <row r="32" spans="1:7" x14ac:dyDescent="0.25">
      <c r="A32" t="s">
        <v>1443</v>
      </c>
      <c r="C32" s="94">
        <v>1758</v>
      </c>
      <c r="D32" t="s">
        <v>1120</v>
      </c>
      <c r="E32" s="158" t="s">
        <v>1444</v>
      </c>
      <c r="F32" t="s">
        <v>1445</v>
      </c>
    </row>
    <row r="33" spans="1:6" x14ac:dyDescent="0.25">
      <c r="A33" t="s">
        <v>1446</v>
      </c>
      <c r="C33" s="94">
        <v>1928</v>
      </c>
      <c r="D33" t="s">
        <v>1120</v>
      </c>
      <c r="E33" s="158" t="s">
        <v>1444</v>
      </c>
      <c r="F33" t="s">
        <v>1445</v>
      </c>
    </row>
    <row r="34" spans="1:6" x14ac:dyDescent="0.25">
      <c r="A34" t="s">
        <v>1447</v>
      </c>
      <c r="C34" s="94">
        <v>2041</v>
      </c>
      <c r="D34" t="s">
        <v>1120</v>
      </c>
      <c r="E34" s="158" t="s">
        <v>1444</v>
      </c>
      <c r="F34" t="s">
        <v>1445</v>
      </c>
    </row>
    <row r="35" spans="1:6" x14ac:dyDescent="0.25">
      <c r="A35" t="s">
        <v>1448</v>
      </c>
      <c r="C35" s="94">
        <v>2155</v>
      </c>
      <c r="D35" t="s">
        <v>1120</v>
      </c>
      <c r="E35" s="158" t="s">
        <v>1444</v>
      </c>
      <c r="F35" t="s">
        <v>1445</v>
      </c>
    </row>
    <row r="36" spans="1:6" x14ac:dyDescent="0.25">
      <c r="A36" t="s">
        <v>1449</v>
      </c>
      <c r="C36" s="94">
        <v>2268</v>
      </c>
      <c r="D36" t="s">
        <v>1120</v>
      </c>
      <c r="E36" s="158" t="s">
        <v>1444</v>
      </c>
      <c r="F36" t="s">
        <v>1445</v>
      </c>
    </row>
    <row r="37" spans="1:6" x14ac:dyDescent="0.25">
      <c r="A37" t="s">
        <v>1450</v>
      </c>
      <c r="C37" s="94">
        <v>1588</v>
      </c>
      <c r="D37" t="s">
        <v>1120</v>
      </c>
      <c r="E37" s="158" t="s">
        <v>1444</v>
      </c>
      <c r="F37" t="s">
        <v>1445</v>
      </c>
    </row>
    <row r="38" spans="1:6" x14ac:dyDescent="0.25">
      <c r="A38" t="s">
        <v>1451</v>
      </c>
      <c r="C38" s="94">
        <v>1644</v>
      </c>
      <c r="D38" t="s">
        <v>1120</v>
      </c>
      <c r="E38" s="158" t="s">
        <v>1444</v>
      </c>
      <c r="F38" t="s">
        <v>1445</v>
      </c>
    </row>
    <row r="39" spans="1:6" x14ac:dyDescent="0.25">
      <c r="A39" t="s">
        <v>1452</v>
      </c>
      <c r="C39" s="94">
        <v>2495</v>
      </c>
      <c r="D39" t="s">
        <v>1120</v>
      </c>
      <c r="E39" s="158" t="s">
        <v>1444</v>
      </c>
      <c r="F39" t="s">
        <v>1445</v>
      </c>
    </row>
    <row r="40" spans="1:6" x14ac:dyDescent="0.25">
      <c r="A40" t="s">
        <v>1453</v>
      </c>
      <c r="C40" s="94">
        <v>2155</v>
      </c>
      <c r="D40" t="s">
        <v>1120</v>
      </c>
      <c r="E40" s="158" t="s">
        <v>1444</v>
      </c>
      <c r="F40" t="s">
        <v>1445</v>
      </c>
    </row>
    <row r="41" spans="1:6" x14ac:dyDescent="0.25">
      <c r="A41" t="s">
        <v>1454</v>
      </c>
      <c r="C41" s="94">
        <v>1758</v>
      </c>
      <c r="D41" t="s">
        <v>1120</v>
      </c>
      <c r="E41" s="158" t="s">
        <v>1444</v>
      </c>
      <c r="F41" t="s">
        <v>1445</v>
      </c>
    </row>
    <row r="42" spans="1:6" x14ac:dyDescent="0.25">
      <c r="A42" t="s">
        <v>1455</v>
      </c>
      <c r="C42" s="94">
        <v>2381</v>
      </c>
      <c r="D42" t="s">
        <v>1120</v>
      </c>
      <c r="E42" s="158" t="s">
        <v>1444</v>
      </c>
      <c r="F42" t="s">
        <v>1445</v>
      </c>
    </row>
    <row r="43" spans="1:6" x14ac:dyDescent="0.25">
      <c r="A43" t="s">
        <v>1456</v>
      </c>
      <c r="C43" s="94">
        <v>1701</v>
      </c>
      <c r="D43" t="s">
        <v>1120</v>
      </c>
      <c r="E43" s="158" t="s">
        <v>1444</v>
      </c>
      <c r="F43" t="s">
        <v>1445</v>
      </c>
    </row>
    <row r="44" spans="1:6" x14ac:dyDescent="0.25">
      <c r="A44" t="s">
        <v>1457</v>
      </c>
      <c r="C44" s="94">
        <v>1928</v>
      </c>
      <c r="D44" t="s">
        <v>1120</v>
      </c>
      <c r="E44" s="158" t="s">
        <v>1444</v>
      </c>
      <c r="F44" t="s">
        <v>1445</v>
      </c>
    </row>
    <row r="45" spans="1:6" x14ac:dyDescent="0.25">
      <c r="A45" t="s">
        <v>1458</v>
      </c>
      <c r="C45" s="94">
        <v>1644</v>
      </c>
      <c r="D45" t="s">
        <v>1120</v>
      </c>
      <c r="E45" s="158" t="s">
        <v>1444</v>
      </c>
      <c r="F45" t="s">
        <v>1445</v>
      </c>
    </row>
    <row r="46" spans="1:6" x14ac:dyDescent="0.25">
      <c r="A46" t="s">
        <v>1459</v>
      </c>
      <c r="C46" s="94">
        <v>1814</v>
      </c>
      <c r="D46" t="s">
        <v>1120</v>
      </c>
      <c r="E46" s="158" t="s">
        <v>1444</v>
      </c>
      <c r="F46" t="s">
        <v>1445</v>
      </c>
    </row>
    <row r="47" spans="1:6" x14ac:dyDescent="0.25">
      <c r="A47" t="s">
        <v>1460</v>
      </c>
      <c r="C47" s="94">
        <v>2495</v>
      </c>
      <c r="D47" t="s">
        <v>1120</v>
      </c>
      <c r="E47" s="158" t="s">
        <v>1444</v>
      </c>
      <c r="F47" t="s">
        <v>1445</v>
      </c>
    </row>
    <row r="48" spans="1:6" x14ac:dyDescent="0.25">
      <c r="A48" t="s">
        <v>1461</v>
      </c>
      <c r="C48" s="94">
        <v>1814</v>
      </c>
      <c r="D48" t="s">
        <v>1120</v>
      </c>
      <c r="E48" s="158" t="s">
        <v>1444</v>
      </c>
      <c r="F48" t="s">
        <v>1445</v>
      </c>
    </row>
    <row r="49" spans="1:6" x14ac:dyDescent="0.25">
      <c r="A49" t="s">
        <v>1462</v>
      </c>
      <c r="C49" s="94">
        <v>1701</v>
      </c>
      <c r="D49" t="s">
        <v>1120</v>
      </c>
      <c r="E49" s="158" t="s">
        <v>1444</v>
      </c>
      <c r="F49" t="s">
        <v>1445</v>
      </c>
    </row>
    <row r="50" spans="1:6" x14ac:dyDescent="0.25">
      <c r="A50" t="s">
        <v>1463</v>
      </c>
      <c r="C50" s="94">
        <v>2041</v>
      </c>
      <c r="D50" t="s">
        <v>1120</v>
      </c>
      <c r="E50" s="158" t="s">
        <v>1444</v>
      </c>
      <c r="F50" t="s">
        <v>1445</v>
      </c>
    </row>
    <row r="51" spans="1:6" x14ac:dyDescent="0.25">
      <c r="A51" t="s">
        <v>1464</v>
      </c>
      <c r="C51" s="94">
        <v>2268</v>
      </c>
      <c r="D51" t="s">
        <v>1120</v>
      </c>
      <c r="E51" s="158" t="s">
        <v>1444</v>
      </c>
      <c r="F51" t="s">
        <v>1445</v>
      </c>
    </row>
    <row r="52" spans="1:6" x14ac:dyDescent="0.25">
      <c r="A52" t="s">
        <v>1465</v>
      </c>
      <c r="C52" s="94">
        <v>2722</v>
      </c>
      <c r="D52" t="s">
        <v>1120</v>
      </c>
      <c r="E52" s="158" t="s">
        <v>1444</v>
      </c>
      <c r="F52" t="s">
        <v>1445</v>
      </c>
    </row>
    <row r="53" spans="1:6" x14ac:dyDescent="0.25">
      <c r="A53" t="s">
        <v>1466</v>
      </c>
      <c r="C53" s="94">
        <v>1928</v>
      </c>
      <c r="D53" t="s">
        <v>1120</v>
      </c>
      <c r="E53" s="158" t="s">
        <v>1444</v>
      </c>
      <c r="F53" t="s">
        <v>1445</v>
      </c>
    </row>
    <row r="54" spans="1:6" x14ac:dyDescent="0.25">
      <c r="A54" t="s">
        <v>1467</v>
      </c>
      <c r="C54" s="94">
        <v>2155</v>
      </c>
      <c r="D54" t="s">
        <v>1120</v>
      </c>
      <c r="E54" s="158" t="s">
        <v>1444</v>
      </c>
      <c r="F54" t="s">
        <v>1445</v>
      </c>
    </row>
    <row r="55" spans="1:6" x14ac:dyDescent="0.25">
      <c r="A55" t="s">
        <v>1468</v>
      </c>
      <c r="C55" s="94">
        <v>2495</v>
      </c>
      <c r="D55" t="s">
        <v>1120</v>
      </c>
      <c r="E55" s="158" t="s">
        <v>1444</v>
      </c>
      <c r="F55" t="s">
        <v>1445</v>
      </c>
    </row>
    <row r="56" spans="1:6" x14ac:dyDescent="0.25">
      <c r="A56" t="s">
        <v>1469</v>
      </c>
      <c r="C56" s="94">
        <v>2155</v>
      </c>
      <c r="D56" t="s">
        <v>1120</v>
      </c>
      <c r="E56" s="158" t="s">
        <v>1444</v>
      </c>
      <c r="F56" t="s">
        <v>1445</v>
      </c>
    </row>
    <row r="57" spans="1:6" x14ac:dyDescent="0.25">
      <c r="A57" t="s">
        <v>1470</v>
      </c>
      <c r="C57" s="94">
        <v>2155</v>
      </c>
      <c r="D57" t="s">
        <v>1120</v>
      </c>
      <c r="E57" s="158" t="s">
        <v>1444</v>
      </c>
      <c r="F57" t="s">
        <v>1445</v>
      </c>
    </row>
    <row r="58" spans="1:6" x14ac:dyDescent="0.25">
      <c r="A58" t="s">
        <v>1471</v>
      </c>
      <c r="C58" s="94">
        <v>2495</v>
      </c>
      <c r="D58" t="s">
        <v>1120</v>
      </c>
      <c r="E58" s="158" t="s">
        <v>1444</v>
      </c>
      <c r="F58" t="s">
        <v>1445</v>
      </c>
    </row>
    <row r="59" spans="1:6" x14ac:dyDescent="0.25">
      <c r="A59" t="s">
        <v>1472</v>
      </c>
      <c r="C59" s="94">
        <v>2268</v>
      </c>
      <c r="D59" t="s">
        <v>1120</v>
      </c>
      <c r="E59" s="158" t="s">
        <v>1444</v>
      </c>
      <c r="F59" t="s">
        <v>1445</v>
      </c>
    </row>
    <row r="60" spans="1:6" x14ac:dyDescent="0.25">
      <c r="A60" t="s">
        <v>1473</v>
      </c>
      <c r="C60" s="94">
        <v>2268</v>
      </c>
      <c r="D60" t="s">
        <v>1120</v>
      </c>
      <c r="E60" s="158" t="s">
        <v>1444</v>
      </c>
      <c r="F60" t="s">
        <v>1445</v>
      </c>
    </row>
    <row r="61" spans="1:6" x14ac:dyDescent="0.25">
      <c r="A61" t="s">
        <v>1474</v>
      </c>
      <c r="C61" s="94">
        <v>2722</v>
      </c>
      <c r="D61" t="s">
        <v>1120</v>
      </c>
      <c r="E61" s="158" t="s">
        <v>1444</v>
      </c>
      <c r="F61" t="s">
        <v>1445</v>
      </c>
    </row>
    <row r="62" spans="1:6" x14ac:dyDescent="0.25">
      <c r="A62" t="s">
        <v>1475</v>
      </c>
      <c r="C62" s="94">
        <v>1644</v>
      </c>
      <c r="D62" t="s">
        <v>1120</v>
      </c>
      <c r="E62" s="158" t="s">
        <v>1444</v>
      </c>
      <c r="F62" t="s">
        <v>1445</v>
      </c>
    </row>
    <row r="63" spans="1:6" x14ac:dyDescent="0.25">
      <c r="A63" t="s">
        <v>1476</v>
      </c>
      <c r="C63" s="94">
        <v>2268</v>
      </c>
      <c r="D63" t="s">
        <v>1120</v>
      </c>
      <c r="E63" s="158" t="s">
        <v>1444</v>
      </c>
      <c r="F63" t="s">
        <v>1445</v>
      </c>
    </row>
    <row r="64" spans="1:6" x14ac:dyDescent="0.25">
      <c r="A64" t="s">
        <v>1477</v>
      </c>
      <c r="C64" s="94">
        <v>2041</v>
      </c>
      <c r="D64" t="s">
        <v>1120</v>
      </c>
      <c r="E64" s="158" t="s">
        <v>1444</v>
      </c>
      <c r="F64" t="s">
        <v>1445</v>
      </c>
    </row>
    <row r="65" spans="1:6" x14ac:dyDescent="0.25">
      <c r="A65" t="s">
        <v>1478</v>
      </c>
      <c r="C65" s="94">
        <v>2268</v>
      </c>
      <c r="D65" t="s">
        <v>1120</v>
      </c>
      <c r="E65" s="158" t="s">
        <v>1444</v>
      </c>
      <c r="F65" t="s">
        <v>1445</v>
      </c>
    </row>
    <row r="66" spans="1:6" x14ac:dyDescent="0.25">
      <c r="A66" t="s">
        <v>1479</v>
      </c>
      <c r="C66" s="94">
        <v>2041</v>
      </c>
      <c r="D66" t="s">
        <v>1120</v>
      </c>
      <c r="E66" s="158" t="s">
        <v>1444</v>
      </c>
      <c r="F66" t="s">
        <v>1445</v>
      </c>
    </row>
    <row r="67" spans="1:6" x14ac:dyDescent="0.25">
      <c r="A67" t="s">
        <v>1480</v>
      </c>
      <c r="C67" s="94">
        <v>2155</v>
      </c>
      <c r="D67" t="s">
        <v>1120</v>
      </c>
      <c r="E67" s="158" t="s">
        <v>1444</v>
      </c>
      <c r="F67" t="s">
        <v>1445</v>
      </c>
    </row>
    <row r="68" spans="1:6" x14ac:dyDescent="0.25">
      <c r="A68" t="s">
        <v>1481</v>
      </c>
      <c r="C68" s="94">
        <v>2041</v>
      </c>
      <c r="D68" t="s">
        <v>1120</v>
      </c>
      <c r="E68" s="158" t="s">
        <v>1444</v>
      </c>
      <c r="F68" t="s">
        <v>1445</v>
      </c>
    </row>
    <row r="69" spans="1:6" x14ac:dyDescent="0.25">
      <c r="A69" t="s">
        <v>1482</v>
      </c>
      <c r="C69" s="94">
        <v>1486</v>
      </c>
      <c r="D69" t="s">
        <v>1120</v>
      </c>
      <c r="E69" s="158" t="s">
        <v>1444</v>
      </c>
      <c r="F69" t="s">
        <v>1445</v>
      </c>
    </row>
    <row r="70" spans="1:6" x14ac:dyDescent="0.25">
      <c r="A70" t="s">
        <v>1483</v>
      </c>
      <c r="C70" s="94">
        <v>1644</v>
      </c>
      <c r="D70" t="s">
        <v>1120</v>
      </c>
      <c r="E70" s="158" t="s">
        <v>1444</v>
      </c>
      <c r="F70" t="s">
        <v>1445</v>
      </c>
    </row>
    <row r="71" spans="1:6" x14ac:dyDescent="0.25">
      <c r="A71" t="s">
        <v>1484</v>
      </c>
      <c r="C71" s="94">
        <v>1588</v>
      </c>
      <c r="D71" t="s">
        <v>1120</v>
      </c>
      <c r="E71" s="158" t="s">
        <v>1444</v>
      </c>
      <c r="F71" t="s">
        <v>1445</v>
      </c>
    </row>
    <row r="72" spans="1:6" x14ac:dyDescent="0.25">
      <c r="A72" t="s">
        <v>1485</v>
      </c>
      <c r="C72" s="94">
        <v>1814</v>
      </c>
      <c r="D72" t="s">
        <v>1120</v>
      </c>
      <c r="E72" s="158" t="s">
        <v>1444</v>
      </c>
      <c r="F72" t="s">
        <v>1445</v>
      </c>
    </row>
    <row r="73" spans="1:6" x14ac:dyDescent="0.25">
      <c r="A73" t="s">
        <v>1486</v>
      </c>
      <c r="C73" s="94">
        <v>1758</v>
      </c>
      <c r="D73" t="s">
        <v>1120</v>
      </c>
      <c r="E73" s="158" t="s">
        <v>1444</v>
      </c>
      <c r="F73" t="s">
        <v>1445</v>
      </c>
    </row>
    <row r="74" spans="1:6" x14ac:dyDescent="0.25">
      <c r="A74" t="s">
        <v>1487</v>
      </c>
      <c r="C74" s="94">
        <v>2381</v>
      </c>
      <c r="D74" t="s">
        <v>1120</v>
      </c>
      <c r="E74" s="158" t="s">
        <v>1444</v>
      </c>
      <c r="F74" t="s">
        <v>1445</v>
      </c>
    </row>
    <row r="75" spans="1:6" x14ac:dyDescent="0.25">
      <c r="A75" t="s">
        <v>1488</v>
      </c>
      <c r="C75" s="94">
        <v>1701</v>
      </c>
      <c r="D75" t="s">
        <v>1120</v>
      </c>
      <c r="E75" s="158" t="s">
        <v>1444</v>
      </c>
      <c r="F75" t="s">
        <v>1445</v>
      </c>
    </row>
    <row r="76" spans="1:6" x14ac:dyDescent="0.25">
      <c r="A76" t="s">
        <v>1489</v>
      </c>
      <c r="C76" s="94">
        <v>1928</v>
      </c>
      <c r="D76" t="s">
        <v>1120</v>
      </c>
      <c r="E76" s="158" t="s">
        <v>1444</v>
      </c>
      <c r="F76" t="s">
        <v>1445</v>
      </c>
    </row>
    <row r="77" spans="1:6" x14ac:dyDescent="0.25">
      <c r="A77" t="s">
        <v>1490</v>
      </c>
      <c r="C77" s="94">
        <v>1928</v>
      </c>
      <c r="D77" t="s">
        <v>1120</v>
      </c>
      <c r="E77" s="158" t="s">
        <v>1444</v>
      </c>
      <c r="F77" t="s">
        <v>1445</v>
      </c>
    </row>
    <row r="78" spans="1:6" x14ac:dyDescent="0.25">
      <c r="A78" t="s">
        <v>1491</v>
      </c>
      <c r="C78" s="94">
        <v>1644</v>
      </c>
      <c r="D78" t="s">
        <v>1120</v>
      </c>
      <c r="E78" s="158" t="s">
        <v>1444</v>
      </c>
      <c r="F78" t="s">
        <v>1445</v>
      </c>
    </row>
    <row r="79" spans="1:6" x14ac:dyDescent="0.25">
      <c r="A79" t="s">
        <v>1492</v>
      </c>
      <c r="C79" s="94">
        <v>1814</v>
      </c>
      <c r="D79" t="s">
        <v>1120</v>
      </c>
      <c r="E79" s="158" t="s">
        <v>1444</v>
      </c>
      <c r="F79" t="s">
        <v>1445</v>
      </c>
    </row>
    <row r="80" spans="1:6" x14ac:dyDescent="0.25">
      <c r="A80" t="s">
        <v>1493</v>
      </c>
      <c r="C80" s="94">
        <v>1701</v>
      </c>
      <c r="D80" t="s">
        <v>1120</v>
      </c>
      <c r="E80" s="158" t="s">
        <v>1444</v>
      </c>
      <c r="F80" t="s">
        <v>1445</v>
      </c>
    </row>
    <row r="81" spans="1:6" x14ac:dyDescent="0.25">
      <c r="A81" t="s">
        <v>1494</v>
      </c>
      <c r="C81" s="94">
        <v>1814</v>
      </c>
      <c r="D81" t="s">
        <v>1120</v>
      </c>
      <c r="E81" s="158" t="s">
        <v>1444</v>
      </c>
      <c r="F81" t="s">
        <v>1445</v>
      </c>
    </row>
    <row r="82" spans="1:6" x14ac:dyDescent="0.25">
      <c r="A82" t="s">
        <v>1495</v>
      </c>
      <c r="C82" s="94">
        <v>1928</v>
      </c>
      <c r="D82" t="s">
        <v>1120</v>
      </c>
      <c r="E82" s="158" t="s">
        <v>1444</v>
      </c>
      <c r="F82" t="s">
        <v>1445</v>
      </c>
    </row>
    <row r="83" spans="1:6" x14ac:dyDescent="0.25">
      <c r="A83" t="s">
        <v>1496</v>
      </c>
      <c r="C83" s="94">
        <v>2268</v>
      </c>
      <c r="D83" t="s">
        <v>1120</v>
      </c>
      <c r="E83" s="158" t="s">
        <v>1444</v>
      </c>
      <c r="F83" t="s">
        <v>1445</v>
      </c>
    </row>
    <row r="84" spans="1:6" x14ac:dyDescent="0.25">
      <c r="A84" t="s">
        <v>1497</v>
      </c>
      <c r="C84" s="94">
        <v>2155</v>
      </c>
      <c r="D84" t="s">
        <v>1120</v>
      </c>
      <c r="E84" s="158" t="s">
        <v>1444</v>
      </c>
      <c r="F84" t="s">
        <v>1445</v>
      </c>
    </row>
    <row r="85" spans="1:6" x14ac:dyDescent="0.25">
      <c r="A85" t="s">
        <v>1498</v>
      </c>
      <c r="C85" s="94">
        <v>2155</v>
      </c>
      <c r="D85" t="s">
        <v>1120</v>
      </c>
      <c r="E85" s="158" t="s">
        <v>1444</v>
      </c>
      <c r="F85" t="s">
        <v>1445</v>
      </c>
    </row>
    <row r="86" spans="1:6" x14ac:dyDescent="0.25">
      <c r="A86" t="s">
        <v>1499</v>
      </c>
      <c r="C86" s="94">
        <v>2155</v>
      </c>
      <c r="D86" t="s">
        <v>1120</v>
      </c>
      <c r="E86" s="158" t="s">
        <v>1444</v>
      </c>
      <c r="F86" t="s">
        <v>1445</v>
      </c>
    </row>
    <row r="87" spans="1:6" x14ac:dyDescent="0.25">
      <c r="A87" t="s">
        <v>1500</v>
      </c>
      <c r="C87" s="94">
        <v>2495</v>
      </c>
      <c r="D87" t="s">
        <v>1120</v>
      </c>
      <c r="E87" s="158" t="s">
        <v>1444</v>
      </c>
      <c r="F87" t="s">
        <v>1445</v>
      </c>
    </row>
    <row r="88" spans="1:6" x14ac:dyDescent="0.25">
      <c r="A88" t="s">
        <v>1501</v>
      </c>
      <c r="C88" s="94">
        <v>2268</v>
      </c>
      <c r="D88" t="s">
        <v>1120</v>
      </c>
      <c r="E88" s="158" t="s">
        <v>1444</v>
      </c>
      <c r="F88" t="s">
        <v>1445</v>
      </c>
    </row>
    <row r="89" spans="1:6" x14ac:dyDescent="0.25">
      <c r="A89" t="s">
        <v>1502</v>
      </c>
      <c r="C89" s="94">
        <v>2268</v>
      </c>
      <c r="D89" t="s">
        <v>1120</v>
      </c>
      <c r="E89" s="158" t="s">
        <v>1444</v>
      </c>
      <c r="F89" t="s">
        <v>1445</v>
      </c>
    </row>
    <row r="90" spans="1:6" x14ac:dyDescent="0.25">
      <c r="A90" t="s">
        <v>1503</v>
      </c>
      <c r="C90" s="94">
        <v>2722</v>
      </c>
      <c r="D90" t="s">
        <v>1120</v>
      </c>
      <c r="E90" s="158" t="s">
        <v>1444</v>
      </c>
      <c r="F90" t="s">
        <v>1445</v>
      </c>
    </row>
    <row r="91" spans="1:6" x14ac:dyDescent="0.25">
      <c r="A91" t="s">
        <v>1504</v>
      </c>
      <c r="C91" s="94">
        <v>1588</v>
      </c>
      <c r="D91" t="s">
        <v>1120</v>
      </c>
      <c r="E91" s="158" t="s">
        <v>1444</v>
      </c>
      <c r="F91" t="s">
        <v>1445</v>
      </c>
    </row>
    <row r="92" spans="1:6" x14ac:dyDescent="0.25">
      <c r="A92" t="s">
        <v>1505</v>
      </c>
      <c r="C92" s="94">
        <v>1644</v>
      </c>
      <c r="D92" t="s">
        <v>1120</v>
      </c>
      <c r="E92" s="158" t="s">
        <v>1444</v>
      </c>
      <c r="F92" t="s">
        <v>1445</v>
      </c>
    </row>
    <row r="93" spans="1:6" x14ac:dyDescent="0.25">
      <c r="A93" t="s">
        <v>1506</v>
      </c>
      <c r="C93" s="94">
        <v>1928</v>
      </c>
      <c r="D93" t="s">
        <v>1120</v>
      </c>
      <c r="E93" s="158" t="s">
        <v>1444</v>
      </c>
      <c r="F93" t="s">
        <v>1445</v>
      </c>
    </row>
    <row r="94" spans="1:6" x14ac:dyDescent="0.25">
      <c r="A94" t="s">
        <v>1507</v>
      </c>
      <c r="C94" s="94">
        <v>2268</v>
      </c>
      <c r="D94" t="s">
        <v>1120</v>
      </c>
      <c r="E94" s="158" t="s">
        <v>1444</v>
      </c>
      <c r="F94" t="s">
        <v>1445</v>
      </c>
    </row>
    <row r="95" spans="1:6" x14ac:dyDescent="0.25">
      <c r="A95" t="s">
        <v>1508</v>
      </c>
      <c r="C95" s="94">
        <v>2041</v>
      </c>
      <c r="D95" t="s">
        <v>1120</v>
      </c>
      <c r="E95" s="158" t="s">
        <v>1444</v>
      </c>
      <c r="F95" t="s">
        <v>1445</v>
      </c>
    </row>
    <row r="96" spans="1:6" x14ac:dyDescent="0.25">
      <c r="A96" t="s">
        <v>1509</v>
      </c>
      <c r="C96" s="94">
        <v>2268</v>
      </c>
      <c r="D96" t="s">
        <v>1120</v>
      </c>
      <c r="E96" s="158" t="s">
        <v>1444</v>
      </c>
      <c r="F96" t="s">
        <v>1445</v>
      </c>
    </row>
    <row r="97" spans="1:7" x14ac:dyDescent="0.25">
      <c r="A97" s="172" t="s">
        <v>1510</v>
      </c>
      <c r="B97" s="172"/>
      <c r="C97" s="199">
        <f>AVERAGE(C24:C96)</f>
        <v>1986.406205479452</v>
      </c>
    </row>
    <row r="98" spans="1:7" x14ac:dyDescent="0.25">
      <c r="A98" s="79" t="s">
        <v>1304</v>
      </c>
      <c r="B98" s="79"/>
      <c r="C98" s="79" t="s">
        <v>811</v>
      </c>
      <c r="D98" s="79"/>
      <c r="E98" s="79" t="s">
        <v>1148</v>
      </c>
      <c r="F98" s="191" t="s">
        <v>1149</v>
      </c>
    </row>
    <row r="99" spans="1:7" x14ac:dyDescent="0.25">
      <c r="A99" t="s">
        <v>1297</v>
      </c>
      <c r="C99" s="7">
        <v>1745.46</v>
      </c>
      <c r="D99" t="s">
        <v>1300</v>
      </c>
      <c r="E99" s="158" t="s">
        <v>1298</v>
      </c>
      <c r="F99" t="s">
        <v>1299</v>
      </c>
    </row>
    <row r="100" spans="1:7" x14ac:dyDescent="0.25">
      <c r="A100" t="s">
        <v>1301</v>
      </c>
      <c r="C100" s="7">
        <v>1738.6510000000001</v>
      </c>
      <c r="D100" t="s">
        <v>1300</v>
      </c>
      <c r="E100" s="158" t="s">
        <v>1298</v>
      </c>
      <c r="F100" t="s">
        <v>1299</v>
      </c>
    </row>
    <row r="101" spans="1:7" x14ac:dyDescent="0.25">
      <c r="A101" t="s">
        <v>1302</v>
      </c>
      <c r="C101" s="7">
        <v>1730.7570000000001</v>
      </c>
      <c r="D101" t="s">
        <v>1300</v>
      </c>
      <c r="E101" s="158" t="s">
        <v>1298</v>
      </c>
      <c r="F101" t="s">
        <v>1299</v>
      </c>
    </row>
    <row r="102" spans="1:7" x14ac:dyDescent="0.25">
      <c r="A102" t="s">
        <v>1304</v>
      </c>
      <c r="C102" s="94">
        <v>1592</v>
      </c>
      <c r="D102" t="s">
        <v>1120</v>
      </c>
      <c r="E102" s="158" t="s">
        <v>1305</v>
      </c>
      <c r="F102" s="173" t="s">
        <v>1306</v>
      </c>
    </row>
    <row r="103" spans="1:7" x14ac:dyDescent="0.25">
      <c r="A103" t="s">
        <v>1511</v>
      </c>
      <c r="C103" s="94">
        <v>2230</v>
      </c>
      <c r="D103" t="s">
        <v>1125</v>
      </c>
      <c r="E103" s="158" t="s">
        <v>1512</v>
      </c>
      <c r="F103" t="s">
        <v>1513</v>
      </c>
    </row>
    <row r="104" spans="1:7" x14ac:dyDescent="0.25">
      <c r="A104" t="s">
        <v>1514</v>
      </c>
      <c r="C104" s="94">
        <v>1520</v>
      </c>
      <c r="D104" t="s">
        <v>1120</v>
      </c>
      <c r="E104" s="158" t="s">
        <v>1438</v>
      </c>
      <c r="F104" t="s">
        <v>1439</v>
      </c>
    </row>
    <row r="105" spans="1:7" x14ac:dyDescent="0.25">
      <c r="A105" t="s">
        <v>1515</v>
      </c>
      <c r="C105" s="94">
        <v>1525</v>
      </c>
      <c r="D105" t="s">
        <v>1120</v>
      </c>
      <c r="E105" s="158" t="s">
        <v>1438</v>
      </c>
      <c r="F105" t="s">
        <v>1439</v>
      </c>
    </row>
    <row r="106" spans="1:7" x14ac:dyDescent="0.25">
      <c r="A106" t="s">
        <v>1516</v>
      </c>
      <c r="C106" s="94">
        <v>1577</v>
      </c>
      <c r="D106" t="s">
        <v>1120</v>
      </c>
      <c r="E106" s="158" t="s">
        <v>1438</v>
      </c>
      <c r="F106" t="s">
        <v>1439</v>
      </c>
    </row>
    <row r="107" spans="1:7" x14ac:dyDescent="0.25">
      <c r="A107" t="s">
        <v>1517</v>
      </c>
      <c r="C107">
        <v>1955</v>
      </c>
      <c r="D107" t="s">
        <v>1120</v>
      </c>
      <c r="E107" s="158" t="s">
        <v>1438</v>
      </c>
      <c r="F107" t="s">
        <v>1439</v>
      </c>
    </row>
    <row r="108" spans="1:7" x14ac:dyDescent="0.25">
      <c r="A108" s="172" t="s">
        <v>1141</v>
      </c>
      <c r="B108" s="172"/>
      <c r="C108" s="198">
        <f>AVERAGE(C99:C107)</f>
        <v>1734.8742222222222</v>
      </c>
    </row>
    <row r="109" spans="1:7" x14ac:dyDescent="0.25">
      <c r="A109" s="79" t="s">
        <v>1424</v>
      </c>
      <c r="B109" s="79" t="s">
        <v>1426</v>
      </c>
      <c r="C109" s="79" t="s">
        <v>1392</v>
      </c>
      <c r="D109" s="79"/>
      <c r="E109" s="79" t="s">
        <v>1148</v>
      </c>
      <c r="F109" s="191" t="s">
        <v>1149</v>
      </c>
      <c r="G109" s="79"/>
    </row>
    <row r="110" spans="1:7" x14ac:dyDescent="0.25">
      <c r="A110" t="s">
        <v>1393</v>
      </c>
      <c r="C110" s="7">
        <v>105640</v>
      </c>
      <c r="E110" s="158" t="s">
        <v>1427</v>
      </c>
      <c r="F110" t="s">
        <v>1394</v>
      </c>
    </row>
    <row r="111" spans="1:7" x14ac:dyDescent="0.25">
      <c r="A111" t="s">
        <v>1395</v>
      </c>
      <c r="C111" s="108">
        <v>240000</v>
      </c>
      <c r="E111" s="158" t="s">
        <v>1396</v>
      </c>
      <c r="F111" t="s">
        <v>1397</v>
      </c>
    </row>
    <row r="112" spans="1:7" x14ac:dyDescent="0.25">
      <c r="A112" s="172" t="s">
        <v>1395</v>
      </c>
      <c r="B112" s="172" t="s">
        <v>1425</v>
      </c>
      <c r="C112" s="198">
        <v>300000</v>
      </c>
      <c r="D112" t="s">
        <v>1400</v>
      </c>
      <c r="E112" s="158" t="s">
        <v>1398</v>
      </c>
      <c r="F112" t="s">
        <v>1399</v>
      </c>
    </row>
    <row r="113" spans="1:9" x14ac:dyDescent="0.25">
      <c r="A113" t="s">
        <v>1395</v>
      </c>
      <c r="C113" s="7">
        <v>350000</v>
      </c>
      <c r="D113" t="s">
        <v>1125</v>
      </c>
      <c r="E113" s="158" t="s">
        <v>1401</v>
      </c>
      <c r="F113" t="s">
        <v>1402</v>
      </c>
    </row>
    <row r="114" spans="1:9" x14ac:dyDescent="0.25">
      <c r="A114" t="s">
        <v>1403</v>
      </c>
      <c r="C114" s="7">
        <v>290000</v>
      </c>
      <c r="E114" s="158" t="s">
        <v>1404</v>
      </c>
      <c r="F114" t="s">
        <v>1423</v>
      </c>
      <c r="G114" s="158" t="s">
        <v>1405</v>
      </c>
      <c r="H114" s="197" t="s">
        <v>1406</v>
      </c>
      <c r="I114" t="s">
        <v>1407</v>
      </c>
    </row>
    <row r="115" spans="1:9" x14ac:dyDescent="0.25">
      <c r="A115" t="s">
        <v>1403</v>
      </c>
      <c r="C115" s="108">
        <v>375000</v>
      </c>
      <c r="E115" s="158" t="s">
        <v>1408</v>
      </c>
    </row>
    <row r="116" spans="1:9" x14ac:dyDescent="0.25">
      <c r="A116" t="s">
        <v>1403</v>
      </c>
      <c r="C116" s="7">
        <v>254000</v>
      </c>
      <c r="E116" s="158" t="s">
        <v>1409</v>
      </c>
    </row>
    <row r="117" spans="1:9" x14ac:dyDescent="0.25">
      <c r="A117" t="s">
        <v>1410</v>
      </c>
      <c r="C117" s="7">
        <v>375000</v>
      </c>
      <c r="E117" s="158" t="s">
        <v>1411</v>
      </c>
    </row>
    <row r="118" spans="1:9" x14ac:dyDescent="0.25">
      <c r="A118" t="s">
        <v>1410</v>
      </c>
      <c r="C118" s="7">
        <v>390000</v>
      </c>
      <c r="D118" t="s">
        <v>1414</v>
      </c>
      <c r="E118" s="158" t="s">
        <v>1412</v>
      </c>
      <c r="F118" t="s">
        <v>1413</v>
      </c>
      <c r="G118" s="158" t="s">
        <v>1415</v>
      </c>
    </row>
    <row r="119" spans="1:9" x14ac:dyDescent="0.25">
      <c r="A119" t="s">
        <v>1416</v>
      </c>
      <c r="C119" s="7">
        <v>446000</v>
      </c>
      <c r="E119" s="158" t="s">
        <v>1417</v>
      </c>
      <c r="F119" t="s">
        <v>1418</v>
      </c>
    </row>
    <row r="120" spans="1:9" x14ac:dyDescent="0.25">
      <c r="A120" t="s">
        <v>1419</v>
      </c>
      <c r="C120" s="7">
        <v>820888</v>
      </c>
      <c r="D120" t="s">
        <v>1422</v>
      </c>
      <c r="E120" s="158" t="s">
        <v>1420</v>
      </c>
      <c r="F120" t="s">
        <v>1421</v>
      </c>
    </row>
    <row r="121" spans="1:9" x14ac:dyDescent="0.25">
      <c r="A121" t="s">
        <v>1419</v>
      </c>
      <c r="C121" s="108">
        <v>630888</v>
      </c>
      <c r="D121" t="s">
        <v>1422</v>
      </c>
      <c r="E121" s="158" t="s">
        <v>1420</v>
      </c>
      <c r="F121" t="s">
        <v>1421</v>
      </c>
    </row>
  </sheetData>
  <sheetProtection algorithmName="SHA-512" hashValue="o/90IagSf+ayss0gn0fPeQqdXnPTPZnj1uRqa4hZ0hlJ1FLH07OSfCSEb1GRnwccCCPA7PqJbijGik7r5GUf5Q==" saltValue="wCFKgqObffa5w4w0CZPZzQ==" spinCount="100000" sheet="1" objects="1" scenarios="1"/>
  <hyperlinks>
    <hyperlink ref="E3" r:id="rId1" xr:uid="{FE90ED79-C664-4951-A496-0ED2B1EAA49E}"/>
    <hyperlink ref="E4" r:id="rId2" xr:uid="{9659B012-D860-411A-9DE1-7BDD8FDD296A}"/>
    <hyperlink ref="E5" r:id="rId3" xr:uid="{1652337C-E4AC-4C33-B2A4-76A706726434}"/>
    <hyperlink ref="E6" r:id="rId4" xr:uid="{9037EC9D-2BEF-4562-9379-42D1ED197BB5}"/>
    <hyperlink ref="E7" r:id="rId5" xr:uid="{6645F55F-A411-47FF-8445-94469E3244EF}"/>
    <hyperlink ref="E8" r:id="rId6" xr:uid="{65711C35-88A7-4325-8699-9E68C7C38DB6}"/>
    <hyperlink ref="E9" r:id="rId7" xr:uid="{75A16A5E-CD61-4DBD-A9EA-8A0913D6C7F8}"/>
    <hyperlink ref="E10" r:id="rId8" xr:uid="{E66D21D4-ED95-4EDD-A42E-49AEDE694888}"/>
    <hyperlink ref="E11" r:id="rId9" xr:uid="{BB73C0C9-FEC2-44B1-A864-C6816E5F709A}"/>
    <hyperlink ref="E2" r:id="rId10" tooltip="Persistent link using digital object identifier" xr:uid="{C7AA0886-130B-4D7C-9E03-84F77FBF8573}"/>
    <hyperlink ref="E111" r:id="rId11" xr:uid="{A763E63D-5943-47E8-9263-52DB8D689997}"/>
    <hyperlink ref="E120" r:id="rId12" xr:uid="{7D0706D7-9391-4B29-B0F9-386F7C25E82A}"/>
    <hyperlink ref="E121" r:id="rId13" xr:uid="{ECA34631-8B57-49F6-90D5-4260F6F0BA48}"/>
    <hyperlink ref="E114" r:id="rId14" xr:uid="{4D7F7E3A-75EA-4C5B-AC0A-3A28574670D2}"/>
    <hyperlink ref="E115" r:id="rId15" xr:uid="{ED24C7C9-F8F7-4CAF-9EF6-E36C509184A1}"/>
    <hyperlink ref="G114" r:id="rId16" xr:uid="{D6839783-7435-4CC8-85A5-9A4C4B630552}"/>
    <hyperlink ref="E112" r:id="rId17" xr:uid="{73790585-C053-4C8F-9A6B-7E3FDA87A918}"/>
    <hyperlink ref="E117" r:id="rId18" xr:uid="{635B94E1-6FA3-4940-AD70-1DDC32CB2AA3}"/>
    <hyperlink ref="H114" r:id="rId19" display="https://www.researchgate.net/profile/Lars-Froyd-2/publication/345992616_Wind_Turbine_Design_-_Evaluation_of_Dynamic_Loads_on_Large_Offshore_Wind_Turbines/links/5fb4d43fa6fdcc9ae05ef8c2/Wind-Turbine-Design-Evaluation-of-Dynamic-Loads-on-Large-Offshore-Wind-Turbines.pdf" xr:uid="{258DE872-9864-4D03-8EE5-D8DF8A8F23F5}"/>
    <hyperlink ref="E119" r:id="rId20" xr:uid="{7DC3AA63-4AA0-4C48-86AC-F90D4E820289}"/>
    <hyperlink ref="E113" r:id="rId21" xr:uid="{A94759A6-8BE5-4813-8032-355BC7CFB260}"/>
    <hyperlink ref="E116" r:id="rId22" xr:uid="{F01BD744-6EDC-4A3D-9D44-AD7FD1D9F131}"/>
    <hyperlink ref="E118" r:id="rId23" xr:uid="{2D4D44BB-707D-41EE-BD03-F649660EEEC4}"/>
    <hyperlink ref="G118" r:id="rId24" xr:uid="{976B6E38-53D5-4FF8-B1E8-0386DC6A5FE9}"/>
    <hyperlink ref="E110" r:id="rId25" display="https://doi.org/10.1109/TSTE.2013.2257899" xr:uid="{40A1FFF3-8C11-4491-B5C6-5A10CF516B96}"/>
    <hyperlink ref="E101" r:id="rId26" xr:uid="{28C920D8-B21C-4E23-9D54-2D319E3C84BF}"/>
    <hyperlink ref="E100" r:id="rId27" xr:uid="{CB43E092-74B0-47BD-A613-67C86068657D}"/>
    <hyperlink ref="E99" r:id="rId28" xr:uid="{82E7E08E-0ADB-4C20-B2F3-5709B98DBCF4}"/>
    <hyperlink ref="E102" r:id="rId29" xr:uid="{D99CDA03-F68F-4AEB-A3ED-B2ED922E95E4}"/>
    <hyperlink ref="E26" r:id="rId30" xr:uid="{03B53656-B4EC-4749-A371-9B31E52F9E29}"/>
    <hyperlink ref="E27" r:id="rId31" xr:uid="{1938B8EB-BEBE-49EF-94A2-C93582469891}"/>
    <hyperlink ref="E24" r:id="rId32" xr:uid="{A78A97E6-9FC6-45FA-B460-F91442DA6D89}"/>
    <hyperlink ref="E25" r:id="rId33" xr:uid="{B54F7FB7-86E8-4BD7-9FC9-6E8AC1CC7950}"/>
    <hyperlink ref="E32" r:id="rId34" xr:uid="{E72BB675-A48B-4107-9685-B73785C37D36}"/>
    <hyperlink ref="E33" r:id="rId35" xr:uid="{0E0A27B3-A318-4F8F-913F-41EB241BC2F2}"/>
    <hyperlink ref="E34" r:id="rId36" xr:uid="{FDFED840-CBF8-44D1-AF07-3302913A8434}"/>
    <hyperlink ref="E35" r:id="rId37" xr:uid="{5C1A69BB-1B04-482A-BC61-27B57D063686}"/>
    <hyperlink ref="E36" r:id="rId38" xr:uid="{7338FA80-B53E-4EF5-806F-5C64AFBE2BFB}"/>
    <hyperlink ref="E37" r:id="rId39" xr:uid="{201FCA6F-362F-415D-8D53-1EF20057A125}"/>
    <hyperlink ref="E38" r:id="rId40" xr:uid="{08574496-85F7-41B9-B639-08ADBDCD4E83}"/>
    <hyperlink ref="E39" r:id="rId41" xr:uid="{E64D656F-D868-4146-830C-3787A0B70C47}"/>
    <hyperlink ref="E40" r:id="rId42" xr:uid="{84A953A8-2B8C-46BE-B84D-67A9E3CA648A}"/>
    <hyperlink ref="E41" r:id="rId43" xr:uid="{8F7D6B8F-A26B-4899-BC8F-FA4ECC588FC7}"/>
    <hyperlink ref="E42" r:id="rId44" xr:uid="{83D2CEBF-3951-4C19-8310-BE85E15596B0}"/>
    <hyperlink ref="E43" r:id="rId45" xr:uid="{6B64D416-CD77-4014-8967-6288238870FC}"/>
    <hyperlink ref="E44" r:id="rId46" xr:uid="{A8B0D928-DE91-4A0B-B3F3-55B9C6592AFF}"/>
    <hyperlink ref="E45" r:id="rId47" xr:uid="{90C910AF-542B-4894-A44A-7AEAEA5D35F1}"/>
    <hyperlink ref="E46" r:id="rId48" xr:uid="{28E76E37-67E8-4A8F-9ED7-F918DF7EA496}"/>
    <hyperlink ref="E47" r:id="rId49" xr:uid="{DD452F78-31CF-469A-ACF1-EF14E44FCCCB}"/>
    <hyperlink ref="E48" r:id="rId50" xr:uid="{6608125B-7C80-4E6A-8B37-74EF88B5FD22}"/>
    <hyperlink ref="E49" r:id="rId51" xr:uid="{116A3031-0D88-46FD-A429-98D1F702AFF5}"/>
    <hyperlink ref="E50" r:id="rId52" xr:uid="{F47326A0-40D3-4FC7-B5E7-007B97BD24A0}"/>
    <hyperlink ref="E51" r:id="rId53" xr:uid="{95645198-BBE3-4F9D-8FB7-CAE5C9560C59}"/>
    <hyperlink ref="E52" r:id="rId54" xr:uid="{13137B81-3E04-43AB-90D6-4994A6AB2B4F}"/>
    <hyperlink ref="E53" r:id="rId55" xr:uid="{6DB1FCD9-CFD9-4E02-AFEE-73558C59CCF0}"/>
    <hyperlink ref="E54" r:id="rId56" xr:uid="{8B06290F-6931-49BA-AB5C-F134792BC3F3}"/>
    <hyperlink ref="E55" r:id="rId57" xr:uid="{4506340E-ACCE-4F87-9C5C-88C4316DEE62}"/>
    <hyperlink ref="E56" r:id="rId58" xr:uid="{B7F88B8F-194F-4DD5-92DD-C8213DADF799}"/>
    <hyperlink ref="E57" r:id="rId59" xr:uid="{B2A75E1F-B63A-4E48-9275-A5BDF3B35DDC}"/>
    <hyperlink ref="E58" r:id="rId60" xr:uid="{761F5C05-8E47-4AD2-9CB6-C3C7DDE6838F}"/>
    <hyperlink ref="E59" r:id="rId61" xr:uid="{DBE7DF4D-86DA-43DE-B11A-C47361439A46}"/>
    <hyperlink ref="E60" r:id="rId62" xr:uid="{47A82CD7-F615-4B73-B85B-DEF5294313B4}"/>
    <hyperlink ref="E61" r:id="rId63" xr:uid="{64305012-172B-4D2C-9F7A-2A2F4AF0DC47}"/>
    <hyperlink ref="E62" r:id="rId64" xr:uid="{F0FFDA82-1743-4C5A-AEB0-7611C2559DFC}"/>
    <hyperlink ref="E63" r:id="rId65" xr:uid="{16DD5426-6DE9-4CD4-9434-EE827632E6D1}"/>
    <hyperlink ref="E64" r:id="rId66" xr:uid="{E3A7EB75-9710-4629-871F-CF3EE9D5B195}"/>
    <hyperlink ref="E65" r:id="rId67" xr:uid="{DAC75F40-DC71-4409-AB19-5085CA8CEE48}"/>
    <hyperlink ref="E66" r:id="rId68" xr:uid="{46CCFE6D-A084-44D2-AF96-F60F0D7B506A}"/>
    <hyperlink ref="E67" r:id="rId69" xr:uid="{A6781918-7CA8-4806-92E3-24CA4233125B}"/>
    <hyperlink ref="E68" r:id="rId70" xr:uid="{97287C1E-8F9D-4003-8916-D7B9B2EA76D9}"/>
    <hyperlink ref="E69" r:id="rId71" xr:uid="{BA80E030-28BC-4B2D-A7A9-DE5C25E35232}"/>
    <hyperlink ref="E70" r:id="rId72" xr:uid="{AEA4447D-3F83-45DC-A1C5-CEBB1F862E76}"/>
    <hyperlink ref="E71" r:id="rId73" xr:uid="{B5E56F56-37D1-4094-B47B-58FECA518F66}"/>
    <hyperlink ref="E72" r:id="rId74" xr:uid="{0EF5624E-7BB7-4B54-B853-A4DB356C3D85}"/>
    <hyperlink ref="E73" r:id="rId75" xr:uid="{526FEFD6-89CB-4AA3-A09C-CAA85F388606}"/>
    <hyperlink ref="E74" r:id="rId76" xr:uid="{B0C53C74-A62A-4927-AF1B-5EBE665AB516}"/>
    <hyperlink ref="E75" r:id="rId77" xr:uid="{B096D816-3606-4EF1-B54F-49216D50D2A4}"/>
    <hyperlink ref="E76" r:id="rId78" xr:uid="{8BEFD989-F931-46EF-B936-BDA648E720B4}"/>
    <hyperlink ref="E77" r:id="rId79" xr:uid="{9E49CEB7-2D1D-4CA1-A601-B6EEE4E9EFEE}"/>
    <hyperlink ref="E78" r:id="rId80" xr:uid="{01B85DE7-2AE2-4446-9CFA-3FDFA09FA313}"/>
    <hyperlink ref="E79" r:id="rId81" xr:uid="{FD1E637B-E2E9-496C-A4A4-938AF9AC56ED}"/>
    <hyperlink ref="E80" r:id="rId82" xr:uid="{9D55CE6D-E6BC-47B9-A555-0A408994DF53}"/>
    <hyperlink ref="E81" r:id="rId83" xr:uid="{8B54890D-E975-4F2E-992B-382740326D3C}"/>
    <hyperlink ref="E82" r:id="rId84" xr:uid="{A5254737-0D8C-4D86-9C74-644C0C636DCE}"/>
    <hyperlink ref="E83" r:id="rId85" xr:uid="{8C4DEC3F-CFDE-4ECE-B9E0-6F65923D23E3}"/>
    <hyperlink ref="E84" r:id="rId86" xr:uid="{610B23AF-9EBF-41A4-8BC1-9B0AFF0E2038}"/>
    <hyperlink ref="E85" r:id="rId87" xr:uid="{083CAD50-6601-439A-BD86-39C0B15EAB22}"/>
    <hyperlink ref="E86" r:id="rId88" xr:uid="{1B75F64D-7752-4A87-AC0A-7FF686F80EA8}"/>
    <hyperlink ref="E87" r:id="rId89" xr:uid="{17AC4DEE-E68D-434C-BE76-BB4307642B47}"/>
    <hyperlink ref="E88" r:id="rId90" xr:uid="{1A94D0F1-40D9-42B9-BF79-DF3A03A43FCC}"/>
    <hyperlink ref="E89" r:id="rId91" xr:uid="{524103CF-2303-402A-9D86-6B23644CB5AF}"/>
    <hyperlink ref="E90" r:id="rId92" xr:uid="{1384AFDD-2ACD-49DD-83A7-66351679DBB7}"/>
    <hyperlink ref="E91" r:id="rId93" xr:uid="{769B787D-05E4-4EA8-8A9A-AC6554BB849A}"/>
    <hyperlink ref="E92" r:id="rId94" xr:uid="{F158E2F4-374E-4FBD-A8C2-81C625D4E71F}"/>
    <hyperlink ref="E93" r:id="rId95" xr:uid="{41F5ED51-49A9-4287-90CD-6C9AF200E7D7}"/>
    <hyperlink ref="E94" r:id="rId96" xr:uid="{42FA973B-BE78-495E-B59C-3FC70E1F21B6}"/>
    <hyperlink ref="E95" r:id="rId97" xr:uid="{C361B2EB-F6A6-43A7-8A22-4842BE4F3B47}"/>
    <hyperlink ref="E96" r:id="rId98" xr:uid="{0B6D8ED5-7045-4C38-AE63-7B54754A86C2}"/>
    <hyperlink ref="E103" r:id="rId99" xr:uid="{CDF5572B-DC81-4338-B0F2-571E14798AA5}"/>
    <hyperlink ref="E28" r:id="rId100" xr:uid="{208845EA-9AE0-43EB-9E5B-598CDD897EC7}"/>
    <hyperlink ref="E104" r:id="rId101" xr:uid="{B4DF7DBA-EF92-4849-853E-1E3C78D9912E}"/>
    <hyperlink ref="E105" r:id="rId102" xr:uid="{A5122041-0AA9-415B-B713-17F0574DE100}"/>
    <hyperlink ref="E106" r:id="rId103" xr:uid="{66FD0621-292F-4081-9DC6-1112E4E1CAB7}"/>
    <hyperlink ref="E107" r:id="rId104" xr:uid="{544033EF-0D6B-4268-B1F1-7F400207A3D5}"/>
    <hyperlink ref="E29" r:id="rId105" xr:uid="{65C5170A-A6AB-4B1F-B728-1C3FAF32F994}"/>
    <hyperlink ref="E30" r:id="rId106" xr:uid="{0F055F13-D7FD-4386-BB59-C36E3AC8114F}"/>
    <hyperlink ref="E31" r:id="rId107" xr:uid="{88BEF983-2651-4DF9-9600-4751BD03B630}"/>
    <hyperlink ref="E14" r:id="rId108" xr:uid="{775D6B43-F84F-4182-A4B6-E0F097E52E2F}"/>
    <hyperlink ref="E15" r:id="rId109" xr:uid="{B2EA8161-A43D-41C2-88BC-66DCC3E6CC01}"/>
    <hyperlink ref="E16" r:id="rId110" xr:uid="{426340B8-11CE-48CA-A8AF-AD599449EC60}"/>
    <hyperlink ref="E17" r:id="rId111" xr:uid="{55C25493-AC1D-48F0-B95E-B5384D228AA2}"/>
    <hyperlink ref="E18" r:id="rId112" xr:uid="{223FD3D0-BFE2-4867-91CD-8824705662E8}"/>
    <hyperlink ref="E19" r:id="rId113" xr:uid="{D8014B4B-7CB5-4AB2-A2A9-88D253245057}"/>
    <hyperlink ref="E20" r:id="rId114" xr:uid="{B5172B8C-1726-4B35-89AD-FC9AC4D6CBF8}"/>
    <hyperlink ref="E21" r:id="rId115" xr:uid="{2162ECA7-4F11-44A9-AF10-F8E68AC6C62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115</vt:i4>
      </vt:variant>
    </vt:vector>
  </HeadingPairs>
  <TitlesOfParts>
    <vt:vector size="122" baseType="lpstr">
      <vt:lpstr>Cover page</vt:lpstr>
      <vt:lpstr>MFA</vt:lpstr>
      <vt:lpstr>Uncertainty analysis_assessment</vt:lpstr>
      <vt:lpstr>Uncertainty analysis_CV</vt:lpstr>
      <vt:lpstr>REE contents in REPM</vt:lpstr>
      <vt:lpstr>Material intensity of EV</vt:lpstr>
      <vt:lpstr>Mass per unit</vt:lpstr>
      <vt:lpstr>BEV_Exports_Dy</vt:lpstr>
      <vt:lpstr>BEV_Exports_Pr</vt:lpstr>
      <vt:lpstr>BEV_Exports_Tb</vt:lpstr>
      <vt:lpstr>BEV_Imports_Dy</vt:lpstr>
      <vt:lpstr>BEV_Imports_Nd</vt:lpstr>
      <vt:lpstr>BEV_Imports_Pr</vt:lpstr>
      <vt:lpstr>BEV_Imports_Tb</vt:lpstr>
      <vt:lpstr>BEV_Production_Dy</vt:lpstr>
      <vt:lpstr>BEV_Production_Nd</vt:lpstr>
      <vt:lpstr>BEV_Production_Pr</vt:lpstr>
      <vt:lpstr>BEV_Production_Tb</vt:lpstr>
      <vt:lpstr>BHEV_Exports_Nd</vt:lpstr>
      <vt:lpstr>EMotor_Production_Dy_S</vt:lpstr>
      <vt:lpstr>EMotor_Production_Nd_S</vt:lpstr>
      <vt:lpstr>EMotor_Production_Pr_S</vt:lpstr>
      <vt:lpstr>EMotor_Production_Tb_S</vt:lpstr>
      <vt:lpstr>EV_Exports_Dy_S</vt:lpstr>
      <vt:lpstr>EV_Exports_Nd_S</vt:lpstr>
      <vt:lpstr>EV_Exports_Pr_S</vt:lpstr>
      <vt:lpstr>EV_Exports_Tb_S</vt:lpstr>
      <vt:lpstr>EV_Imports_Dy_S</vt:lpstr>
      <vt:lpstr>EV_Imports_Nd_S</vt:lpstr>
      <vt:lpstr>EV_Imports_Pr_S</vt:lpstr>
      <vt:lpstr>EV_Imports_Tb_S</vt:lpstr>
      <vt:lpstr>EV_Production_Dy_S</vt:lpstr>
      <vt:lpstr>EV_Production_Nd_S</vt:lpstr>
      <vt:lpstr>EV_Production_OtherApplications_Dy_S</vt:lpstr>
      <vt:lpstr>EV_Production_OtherApplications_Nd_S</vt:lpstr>
      <vt:lpstr>EV_Production_OtherApplications_Pr_S</vt:lpstr>
      <vt:lpstr>EV_Production_OtherApplications_Tb_S</vt:lpstr>
      <vt:lpstr>EV_Production_Pr_S</vt:lpstr>
      <vt:lpstr>EV_Production_Tb_S</vt:lpstr>
      <vt:lpstr>HEV_Export_Nd</vt:lpstr>
      <vt:lpstr>HEV_Exports_Dy</vt:lpstr>
      <vt:lpstr>HEV_Exports_Pr</vt:lpstr>
      <vt:lpstr>HEV_Exports_Tb</vt:lpstr>
      <vt:lpstr>HEV_Imports_Dy</vt:lpstr>
      <vt:lpstr>HEV_Imports_Nd</vt:lpstr>
      <vt:lpstr>HEV_Imports_Pr</vt:lpstr>
      <vt:lpstr>HEV_Imports_Tb</vt:lpstr>
      <vt:lpstr>HEV_Production_Dy</vt:lpstr>
      <vt:lpstr>HEV_Production_Nd</vt:lpstr>
      <vt:lpstr>HEV_Production_Pr</vt:lpstr>
      <vt:lpstr>HEV_Production_Tb</vt:lpstr>
      <vt:lpstr>NewWTinstallation_Dy_S</vt:lpstr>
      <vt:lpstr>NewWTinstallation_Nd_S</vt:lpstr>
      <vt:lpstr>NewWTinstallation_Pr_S</vt:lpstr>
      <vt:lpstr>NewWTinstallation_Tb_S</vt:lpstr>
      <vt:lpstr>OtherEVapplications_Dy</vt:lpstr>
      <vt:lpstr>OtherEVapplications_Nd</vt:lpstr>
      <vt:lpstr>OtherEVapplications_Pr</vt:lpstr>
      <vt:lpstr>OtherEVapplications_Tb</vt:lpstr>
      <vt:lpstr>PHEV_Exports_Dy</vt:lpstr>
      <vt:lpstr>PHEV_Exports_Nd</vt:lpstr>
      <vt:lpstr>PHEV_Exports_Pr</vt:lpstr>
      <vt:lpstr>PHEV_Exports_Tb</vt:lpstr>
      <vt:lpstr>PHEV_Imports_Dy</vt:lpstr>
      <vt:lpstr>PHEV_Imports_Nd</vt:lpstr>
      <vt:lpstr>PHEV_Imports_Pr</vt:lpstr>
      <vt:lpstr>PHEV_Imports_Tb</vt:lpstr>
      <vt:lpstr>PHEV_Production_Dy</vt:lpstr>
      <vt:lpstr>PHEV_Production_Nd</vt:lpstr>
      <vt:lpstr>PHEV_Production_Pr</vt:lpstr>
      <vt:lpstr>PHEV_Production_Tb</vt:lpstr>
      <vt:lpstr>PM_Consumption_Dy_S</vt:lpstr>
      <vt:lpstr>PM_Consumption_Nd_S</vt:lpstr>
      <vt:lpstr>PM_Consumption_Pr_S</vt:lpstr>
      <vt:lpstr>PM_Consumption_Tb_S</vt:lpstr>
      <vt:lpstr>PM_Exports</vt:lpstr>
      <vt:lpstr>PM_Exports_Dy_S</vt:lpstr>
      <vt:lpstr>PM_Exports_Nd_S</vt:lpstr>
      <vt:lpstr>PM_Exports_Pr_S</vt:lpstr>
      <vt:lpstr>PM_Exports_Tb_S</vt:lpstr>
      <vt:lpstr>PM_Imports</vt:lpstr>
      <vt:lpstr>PM_Imports_Dy_S</vt:lpstr>
      <vt:lpstr>PM_Imports_Nd_S</vt:lpstr>
      <vt:lpstr>PM_Imports_Pr_S</vt:lpstr>
      <vt:lpstr>PM_Imports_Tb_S</vt:lpstr>
      <vt:lpstr>PM_Produciton_Dy_S</vt:lpstr>
      <vt:lpstr>PM_Produciton_Nd_S</vt:lpstr>
      <vt:lpstr>PM_Produciton_Pr_S</vt:lpstr>
      <vt:lpstr>PM_Produciton_Tb_S</vt:lpstr>
      <vt:lpstr>PM_Production</vt:lpstr>
      <vt:lpstr>REECompounds_Consumption</vt:lpstr>
      <vt:lpstr>REEcompounds_Exports</vt:lpstr>
      <vt:lpstr>REEcompounds_Imports</vt:lpstr>
      <vt:lpstr>REECompounds_Production</vt:lpstr>
      <vt:lpstr>REEmetals_Exports</vt:lpstr>
      <vt:lpstr>REEmetals_Imports</vt:lpstr>
      <vt:lpstr>REEmetals_Production_S</vt:lpstr>
      <vt:lpstr>Stock_of_REEcompounds</vt:lpstr>
      <vt:lpstr>TotalEMotor_Consumption_Dy_S</vt:lpstr>
      <vt:lpstr>TotalEMotor_Consumption_Nd_S</vt:lpstr>
      <vt:lpstr>TotalEMotor_Consumption_Pr_S</vt:lpstr>
      <vt:lpstr>TotalEMotor_Consumption_Tb_S</vt:lpstr>
      <vt:lpstr>TotalExports_TractionMotors_WTGenerators_Dy</vt:lpstr>
      <vt:lpstr>TotalExports_TractionMotors_WTGenerators_Nd</vt:lpstr>
      <vt:lpstr>TotalExports_TractionMotors_WTGenerators_Pr</vt:lpstr>
      <vt:lpstr>TotalExports_TractionMotors_WTGenerators_Tb</vt:lpstr>
      <vt:lpstr>TotalImports_TractionMotors_WTGenerators_Dy</vt:lpstr>
      <vt:lpstr>TotalImports_TractionMotors_WTGenerators_Nd</vt:lpstr>
      <vt:lpstr>TotalImports_TractionMotors_WTGenerators_Pr</vt:lpstr>
      <vt:lpstr>TotalImports_TractionMotors_WTGenerators_Tb</vt:lpstr>
      <vt:lpstr>TotalPM_Consumption_Dy</vt:lpstr>
      <vt:lpstr>TotalPM_Consumption_Nd</vt:lpstr>
      <vt:lpstr>TotalPM_Consumption_Pr</vt:lpstr>
      <vt:lpstr>TotalPM_Consumption_Tb</vt:lpstr>
      <vt:lpstr>WT_Exports_Dy_S</vt:lpstr>
      <vt:lpstr>WT_Exports_Nd_S</vt:lpstr>
      <vt:lpstr>WT_Exports_Pr_S</vt:lpstr>
      <vt:lpstr>WT_Exports_Tb_S</vt:lpstr>
      <vt:lpstr>WT_Imports_Dy_S</vt:lpstr>
      <vt:lpstr>WT_Imports_Nd_S</vt:lpstr>
      <vt:lpstr>WT_Imports_Pr_S</vt:lpstr>
      <vt:lpstr>WT_Imports_Tb_S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Hsu, Wan-Ting</dc:creator>
  <cp:keywords/>
  <dc:description/>
  <cp:lastModifiedBy>Lee Burnell - BGS</cp:lastModifiedBy>
  <cp:revision/>
  <dcterms:created xsi:type="dcterms:W3CDTF">2023-07-17T12:43:09Z</dcterms:created>
  <dcterms:modified xsi:type="dcterms:W3CDTF">2024-10-29T09:31:53Z</dcterms:modified>
  <cp:category/>
  <cp:contentStatus/>
</cp:coreProperties>
</file>